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T:\Mitarbeiter\LMA\an MDE\"/>
    </mc:Choice>
  </mc:AlternateContent>
  <xr:revisionPtr revIDLastSave="0" documentId="13_ncr:1_{565142A5-98C1-4D3D-956A-A30B8187BD6F}" xr6:coauthVersionLast="47" xr6:coauthVersionMax="47" xr10:uidLastSave="{00000000-0000-0000-0000-000000000000}"/>
  <bookViews>
    <workbookView xWindow="-120" yWindow="-120" windowWidth="38640" windowHeight="21120" activeTab="16" xr2:uid="{5E3959AF-A23F-45A8-B7ED-562682DF873F}"/>
  </bookViews>
  <sheets>
    <sheet name="Allgemein" sheetId="15" r:id="rId1"/>
    <sheet name="Personalstamm" sheetId="13" r:id="rId2"/>
    <sheet name="Zeitkonten" sheetId="16" r:id="rId3"/>
    <sheet name="Fehlzeiten" sheetId="19" r:id="rId4"/>
    <sheet name="Kalendarium" sheetId="18" r:id="rId5"/>
    <sheet name="Jan." sheetId="1" r:id="rId6"/>
    <sheet name="Feb." sheetId="20" r:id="rId7"/>
    <sheet name="Mrz." sheetId="21" r:id="rId8"/>
    <sheet name="Apr." sheetId="22" r:id="rId9"/>
    <sheet name="Mai" sheetId="23" r:id="rId10"/>
    <sheet name="Jun." sheetId="24" r:id="rId11"/>
    <sheet name="Jul." sheetId="25" r:id="rId12"/>
    <sheet name="Aug." sheetId="26" r:id="rId13"/>
    <sheet name="Sep." sheetId="27" r:id="rId14"/>
    <sheet name="Okt." sheetId="28" r:id="rId15"/>
    <sheet name="Nov." sheetId="29" r:id="rId16"/>
    <sheet name="Dez." sheetId="30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3" l="1"/>
  <c r="B10" i="13"/>
  <c r="B11" i="13"/>
  <c r="B12" i="13"/>
  <c r="B13" i="13"/>
  <c r="B16" i="13"/>
  <c r="B17" i="13"/>
  <c r="B20" i="13"/>
  <c r="I12" i="13"/>
  <c r="B27" i="13"/>
  <c r="T10" i="30"/>
  <c r="T13" i="1"/>
  <c r="T11" i="29"/>
  <c r="T10" i="28"/>
  <c r="W40" i="28"/>
  <c r="T40" i="28"/>
  <c r="W39" i="28"/>
  <c r="T39" i="28"/>
  <c r="W38" i="28"/>
  <c r="T38" i="28"/>
  <c r="W37" i="28"/>
  <c r="T37" i="28"/>
  <c r="W36" i="28"/>
  <c r="T36" i="28"/>
  <c r="W35" i="28"/>
  <c r="T35" i="28"/>
  <c r="W34" i="28"/>
  <c r="T34" i="28"/>
  <c r="W33" i="28"/>
  <c r="T33" i="28"/>
  <c r="W32" i="28"/>
  <c r="T32" i="28"/>
  <c r="W31" i="28"/>
  <c r="T31" i="28"/>
  <c r="W30" i="28"/>
  <c r="T30" i="28"/>
  <c r="W29" i="28"/>
  <c r="T29" i="28"/>
  <c r="W28" i="28"/>
  <c r="T28" i="28"/>
  <c r="W27" i="28"/>
  <c r="T27" i="28"/>
  <c r="W26" i="28"/>
  <c r="T26" i="28"/>
  <c r="W25" i="28"/>
  <c r="T25" i="28"/>
  <c r="W24" i="28"/>
  <c r="T24" i="28"/>
  <c r="W23" i="28"/>
  <c r="T23" i="28"/>
  <c r="W22" i="28"/>
  <c r="T22" i="28"/>
  <c r="W21" i="28"/>
  <c r="T21" i="28"/>
  <c r="W20" i="28"/>
  <c r="T20" i="28"/>
  <c r="W19" i="28"/>
  <c r="T19" i="28"/>
  <c r="W18" i="28"/>
  <c r="T18" i="28"/>
  <c r="W17" i="28"/>
  <c r="T17" i="28"/>
  <c r="W16" i="28"/>
  <c r="T16" i="28"/>
  <c r="W15" i="28"/>
  <c r="T15" i="28"/>
  <c r="W14" i="28"/>
  <c r="T14" i="28"/>
  <c r="W13" i="28"/>
  <c r="T13" i="28"/>
  <c r="W12" i="28"/>
  <c r="T12" i="28"/>
  <c r="W11" i="28"/>
  <c r="T11" i="28"/>
  <c r="W10" i="28"/>
  <c r="W10" i="1"/>
  <c r="T10" i="1"/>
  <c r="W11" i="1"/>
  <c r="T11" i="1"/>
  <c r="W12" i="1"/>
  <c r="T12" i="1"/>
  <c r="W13" i="1"/>
  <c r="W14" i="1"/>
  <c r="T14" i="1"/>
  <c r="W15" i="1"/>
  <c r="T15" i="1"/>
  <c r="W16" i="1"/>
  <c r="T16" i="1"/>
  <c r="W17" i="1"/>
  <c r="T17" i="1"/>
  <c r="W18" i="1"/>
  <c r="T18" i="1"/>
  <c r="W19" i="1"/>
  <c r="T19" i="1"/>
  <c r="W20" i="1"/>
  <c r="T20" i="1"/>
  <c r="W21" i="1"/>
  <c r="T21" i="1"/>
  <c r="W22" i="1"/>
  <c r="T22" i="1"/>
  <c r="W23" i="1"/>
  <c r="T23" i="1"/>
  <c r="W24" i="1"/>
  <c r="T24" i="1"/>
  <c r="W25" i="1"/>
  <c r="T25" i="1"/>
  <c r="W26" i="1"/>
  <c r="T26" i="1"/>
  <c r="W27" i="1"/>
  <c r="T27" i="1"/>
  <c r="W28" i="1"/>
  <c r="T28" i="1"/>
  <c r="W29" i="1"/>
  <c r="T29" i="1"/>
  <c r="W30" i="1"/>
  <c r="T30" i="1"/>
  <c r="W31" i="1"/>
  <c r="T31" i="1"/>
  <c r="W32" i="1"/>
  <c r="T32" i="1"/>
  <c r="W33" i="1"/>
  <c r="T33" i="1"/>
  <c r="W34" i="1"/>
  <c r="T34" i="1"/>
  <c r="W35" i="1"/>
  <c r="T35" i="1"/>
  <c r="W36" i="1"/>
  <c r="T36" i="1"/>
  <c r="W37" i="1"/>
  <c r="T37" i="1"/>
  <c r="W38" i="1"/>
  <c r="T38" i="1"/>
  <c r="W39" i="1"/>
  <c r="T39" i="1"/>
  <c r="W40" i="1"/>
  <c r="T40" i="1"/>
  <c r="W10" i="20"/>
  <c r="T10" i="20"/>
  <c r="W11" i="20"/>
  <c r="T11" i="20"/>
  <c r="W12" i="20"/>
  <c r="T12" i="20"/>
  <c r="W13" i="20"/>
  <c r="T13" i="20"/>
  <c r="W14" i="20"/>
  <c r="T14" i="20"/>
  <c r="W15" i="20"/>
  <c r="T15" i="20"/>
  <c r="W16" i="20"/>
  <c r="T16" i="20"/>
  <c r="W17" i="20"/>
  <c r="T17" i="20"/>
  <c r="W18" i="20"/>
  <c r="T18" i="20"/>
  <c r="W19" i="20"/>
  <c r="T19" i="20"/>
  <c r="W20" i="20"/>
  <c r="T20" i="20"/>
  <c r="W21" i="20"/>
  <c r="T21" i="20"/>
  <c r="W22" i="20"/>
  <c r="T22" i="20"/>
  <c r="W23" i="20"/>
  <c r="T23" i="20"/>
  <c r="W24" i="20"/>
  <c r="T24" i="20"/>
  <c r="W25" i="20"/>
  <c r="T25" i="20"/>
  <c r="W26" i="20"/>
  <c r="T26" i="20"/>
  <c r="W27" i="20"/>
  <c r="T27" i="20"/>
  <c r="W28" i="20"/>
  <c r="T28" i="20"/>
  <c r="W29" i="20"/>
  <c r="T29" i="20"/>
  <c r="W30" i="20"/>
  <c r="T30" i="20"/>
  <c r="W31" i="20"/>
  <c r="T31" i="20"/>
  <c r="W32" i="20"/>
  <c r="T32" i="20"/>
  <c r="W33" i="20"/>
  <c r="T33" i="20"/>
  <c r="W34" i="20"/>
  <c r="T34" i="20"/>
  <c r="W35" i="20"/>
  <c r="T35" i="20"/>
  <c r="W36" i="20"/>
  <c r="T36" i="20"/>
  <c r="W37" i="20"/>
  <c r="T37" i="20"/>
  <c r="W10" i="21"/>
  <c r="T10" i="21"/>
  <c r="W11" i="21"/>
  <c r="T11" i="21"/>
  <c r="W12" i="21"/>
  <c r="T12" i="21"/>
  <c r="W13" i="21"/>
  <c r="T13" i="21"/>
  <c r="W14" i="21"/>
  <c r="T14" i="21"/>
  <c r="W15" i="21"/>
  <c r="T15" i="21"/>
  <c r="W16" i="21"/>
  <c r="T16" i="21"/>
  <c r="W17" i="21"/>
  <c r="T17" i="21"/>
  <c r="W18" i="21"/>
  <c r="T18" i="21"/>
  <c r="W19" i="21"/>
  <c r="T19" i="21"/>
  <c r="W20" i="21"/>
  <c r="T20" i="21"/>
  <c r="W21" i="21"/>
  <c r="T21" i="21"/>
  <c r="W22" i="21"/>
  <c r="T22" i="21"/>
  <c r="W23" i="21"/>
  <c r="T23" i="21"/>
  <c r="W24" i="21"/>
  <c r="T24" i="21"/>
  <c r="W25" i="21"/>
  <c r="T25" i="21"/>
  <c r="W26" i="21"/>
  <c r="T26" i="21"/>
  <c r="W27" i="21"/>
  <c r="T27" i="21"/>
  <c r="W28" i="21"/>
  <c r="T28" i="21"/>
  <c r="W29" i="21"/>
  <c r="T29" i="21"/>
  <c r="W30" i="21"/>
  <c r="T30" i="21"/>
  <c r="W31" i="21"/>
  <c r="T31" i="21"/>
  <c r="W32" i="21"/>
  <c r="T32" i="21"/>
  <c r="W33" i="21"/>
  <c r="T33" i="21"/>
  <c r="W34" i="21"/>
  <c r="T34" i="21"/>
  <c r="W35" i="21"/>
  <c r="T35" i="21"/>
  <c r="W36" i="21"/>
  <c r="T36" i="21"/>
  <c r="W37" i="21"/>
  <c r="T37" i="21"/>
  <c r="W38" i="21"/>
  <c r="T38" i="21"/>
  <c r="W39" i="21"/>
  <c r="T39" i="21"/>
  <c r="W40" i="21"/>
  <c r="T40" i="21"/>
  <c r="W10" i="22"/>
  <c r="T10" i="22"/>
  <c r="W11" i="22"/>
  <c r="T11" i="22"/>
  <c r="W12" i="22"/>
  <c r="T12" i="22"/>
  <c r="W13" i="22"/>
  <c r="T13" i="22"/>
  <c r="W14" i="22"/>
  <c r="T14" i="22"/>
  <c r="W15" i="22"/>
  <c r="T15" i="22"/>
  <c r="W16" i="22"/>
  <c r="T16" i="22"/>
  <c r="W17" i="22"/>
  <c r="T17" i="22"/>
  <c r="W18" i="22"/>
  <c r="T18" i="22"/>
  <c r="W19" i="22"/>
  <c r="T19" i="22"/>
  <c r="W20" i="22"/>
  <c r="T20" i="22"/>
  <c r="W21" i="22"/>
  <c r="T21" i="22"/>
  <c r="W22" i="22"/>
  <c r="T22" i="22"/>
  <c r="W23" i="22"/>
  <c r="T23" i="22"/>
  <c r="W24" i="22"/>
  <c r="T24" i="22"/>
  <c r="W25" i="22"/>
  <c r="T25" i="22"/>
  <c r="W26" i="22"/>
  <c r="T26" i="22"/>
  <c r="W27" i="22"/>
  <c r="T27" i="22"/>
  <c r="W28" i="22"/>
  <c r="T28" i="22"/>
  <c r="W29" i="22"/>
  <c r="T29" i="22"/>
  <c r="W30" i="22"/>
  <c r="T30" i="22"/>
  <c r="W31" i="22"/>
  <c r="T31" i="22"/>
  <c r="W32" i="22"/>
  <c r="T32" i="22"/>
  <c r="W33" i="22"/>
  <c r="T33" i="22"/>
  <c r="W34" i="22"/>
  <c r="T34" i="22"/>
  <c r="W35" i="22"/>
  <c r="T35" i="22"/>
  <c r="W36" i="22"/>
  <c r="T36" i="22"/>
  <c r="W37" i="22"/>
  <c r="T37" i="22"/>
  <c r="W38" i="22"/>
  <c r="T38" i="22"/>
  <c r="W39" i="22"/>
  <c r="T39" i="22"/>
  <c r="W10" i="23"/>
  <c r="T10" i="23"/>
  <c r="W11" i="23"/>
  <c r="T11" i="23"/>
  <c r="W12" i="23"/>
  <c r="T12" i="23"/>
  <c r="W13" i="23"/>
  <c r="T13" i="23"/>
  <c r="W14" i="23"/>
  <c r="T14" i="23"/>
  <c r="W15" i="23"/>
  <c r="T15" i="23"/>
  <c r="W16" i="23"/>
  <c r="T16" i="23"/>
  <c r="W17" i="23"/>
  <c r="T17" i="23"/>
  <c r="W18" i="23"/>
  <c r="T18" i="23"/>
  <c r="W19" i="23"/>
  <c r="T19" i="23"/>
  <c r="W20" i="23"/>
  <c r="T20" i="23"/>
  <c r="W21" i="23"/>
  <c r="T21" i="23"/>
  <c r="W22" i="23"/>
  <c r="T22" i="23"/>
  <c r="W23" i="23"/>
  <c r="T23" i="23"/>
  <c r="W24" i="23"/>
  <c r="T24" i="23"/>
  <c r="W25" i="23"/>
  <c r="T25" i="23"/>
  <c r="W26" i="23"/>
  <c r="T26" i="23"/>
  <c r="W27" i="23"/>
  <c r="T27" i="23"/>
  <c r="W28" i="23"/>
  <c r="T28" i="23"/>
  <c r="W29" i="23"/>
  <c r="T29" i="23"/>
  <c r="W30" i="23"/>
  <c r="T30" i="23"/>
  <c r="W31" i="23"/>
  <c r="T31" i="23"/>
  <c r="W32" i="23"/>
  <c r="T32" i="23"/>
  <c r="W33" i="23"/>
  <c r="T33" i="23"/>
  <c r="W34" i="23"/>
  <c r="T34" i="23"/>
  <c r="W35" i="23"/>
  <c r="T35" i="23"/>
  <c r="W36" i="23"/>
  <c r="T36" i="23"/>
  <c r="W37" i="23"/>
  <c r="T37" i="23"/>
  <c r="W38" i="23"/>
  <c r="T38" i="23"/>
  <c r="W39" i="23"/>
  <c r="T39" i="23"/>
  <c r="W40" i="23"/>
  <c r="T40" i="23"/>
  <c r="W10" i="24"/>
  <c r="T10" i="24"/>
  <c r="W11" i="24"/>
  <c r="T11" i="24"/>
  <c r="W12" i="24"/>
  <c r="T12" i="24"/>
  <c r="W13" i="24"/>
  <c r="T13" i="24"/>
  <c r="W14" i="24"/>
  <c r="T14" i="24"/>
  <c r="W15" i="24"/>
  <c r="T15" i="24"/>
  <c r="W16" i="24"/>
  <c r="T16" i="24"/>
  <c r="W17" i="24"/>
  <c r="T17" i="24"/>
  <c r="W18" i="24"/>
  <c r="T18" i="24"/>
  <c r="W19" i="24"/>
  <c r="T19" i="24"/>
  <c r="W20" i="24"/>
  <c r="T20" i="24"/>
  <c r="W21" i="24"/>
  <c r="T21" i="24"/>
  <c r="W22" i="24"/>
  <c r="T22" i="24"/>
  <c r="W23" i="24"/>
  <c r="T23" i="24"/>
  <c r="W24" i="24"/>
  <c r="T24" i="24"/>
  <c r="W25" i="24"/>
  <c r="T25" i="24"/>
  <c r="W26" i="24"/>
  <c r="T26" i="24"/>
  <c r="W27" i="24"/>
  <c r="T27" i="24"/>
  <c r="W28" i="24"/>
  <c r="T28" i="24"/>
  <c r="W29" i="24"/>
  <c r="T29" i="24"/>
  <c r="W30" i="24"/>
  <c r="T30" i="24"/>
  <c r="W31" i="24"/>
  <c r="T31" i="24"/>
  <c r="W32" i="24"/>
  <c r="T32" i="24"/>
  <c r="W33" i="24"/>
  <c r="T33" i="24"/>
  <c r="W34" i="24"/>
  <c r="T34" i="24"/>
  <c r="W35" i="24"/>
  <c r="T35" i="24"/>
  <c r="W36" i="24"/>
  <c r="T36" i="24"/>
  <c r="W37" i="24"/>
  <c r="T37" i="24"/>
  <c r="W38" i="24"/>
  <c r="T38" i="24"/>
  <c r="W39" i="24"/>
  <c r="T39" i="24"/>
  <c r="W10" i="25"/>
  <c r="T10" i="25"/>
  <c r="W11" i="25"/>
  <c r="T11" i="25"/>
  <c r="W12" i="25"/>
  <c r="T12" i="25"/>
  <c r="W13" i="25"/>
  <c r="T13" i="25"/>
  <c r="W14" i="25"/>
  <c r="T14" i="25"/>
  <c r="W15" i="25"/>
  <c r="T15" i="25"/>
  <c r="W16" i="25"/>
  <c r="T16" i="25"/>
  <c r="W17" i="25"/>
  <c r="T17" i="25"/>
  <c r="W18" i="25"/>
  <c r="T18" i="25"/>
  <c r="W19" i="25"/>
  <c r="T19" i="25"/>
  <c r="W20" i="25"/>
  <c r="T20" i="25"/>
  <c r="W21" i="25"/>
  <c r="T21" i="25"/>
  <c r="W22" i="25"/>
  <c r="T22" i="25"/>
  <c r="W23" i="25"/>
  <c r="T23" i="25"/>
  <c r="W24" i="25"/>
  <c r="T24" i="25"/>
  <c r="W25" i="25"/>
  <c r="T25" i="25"/>
  <c r="W26" i="25"/>
  <c r="T26" i="25"/>
  <c r="W27" i="25"/>
  <c r="T27" i="25"/>
  <c r="W28" i="25"/>
  <c r="T28" i="25"/>
  <c r="W29" i="25"/>
  <c r="T29" i="25"/>
  <c r="W30" i="25"/>
  <c r="T30" i="25"/>
  <c r="W31" i="25"/>
  <c r="T31" i="25"/>
  <c r="W32" i="25"/>
  <c r="T32" i="25"/>
  <c r="W33" i="25"/>
  <c r="T33" i="25"/>
  <c r="W34" i="25"/>
  <c r="T34" i="25"/>
  <c r="W35" i="25"/>
  <c r="T35" i="25"/>
  <c r="W36" i="25"/>
  <c r="T36" i="25"/>
  <c r="W37" i="25"/>
  <c r="T37" i="25"/>
  <c r="W38" i="25"/>
  <c r="T38" i="25"/>
  <c r="W39" i="25"/>
  <c r="T39" i="25"/>
  <c r="W40" i="25"/>
  <c r="T40" i="25"/>
  <c r="W10" i="26"/>
  <c r="T10" i="26"/>
  <c r="W11" i="26"/>
  <c r="T11" i="26"/>
  <c r="W12" i="26"/>
  <c r="T12" i="26"/>
  <c r="W13" i="26"/>
  <c r="T13" i="26"/>
  <c r="W14" i="26"/>
  <c r="T14" i="26"/>
  <c r="W15" i="26"/>
  <c r="T15" i="26"/>
  <c r="W16" i="26"/>
  <c r="T16" i="26"/>
  <c r="W17" i="26"/>
  <c r="T17" i="26"/>
  <c r="W18" i="26"/>
  <c r="T18" i="26"/>
  <c r="W19" i="26"/>
  <c r="T19" i="26"/>
  <c r="W20" i="26"/>
  <c r="T20" i="26"/>
  <c r="W21" i="26"/>
  <c r="T21" i="26"/>
  <c r="W22" i="26"/>
  <c r="T22" i="26"/>
  <c r="W23" i="26"/>
  <c r="T23" i="26"/>
  <c r="W24" i="26"/>
  <c r="T24" i="26"/>
  <c r="W25" i="26"/>
  <c r="T25" i="26"/>
  <c r="W26" i="26"/>
  <c r="T26" i="26"/>
  <c r="W27" i="26"/>
  <c r="T27" i="26"/>
  <c r="W28" i="26"/>
  <c r="T28" i="26"/>
  <c r="W29" i="26"/>
  <c r="T29" i="26"/>
  <c r="W30" i="26"/>
  <c r="T30" i="26"/>
  <c r="W31" i="26"/>
  <c r="T31" i="26"/>
  <c r="W32" i="26"/>
  <c r="T32" i="26"/>
  <c r="W33" i="26"/>
  <c r="T33" i="26"/>
  <c r="W34" i="26"/>
  <c r="T34" i="26"/>
  <c r="W35" i="26"/>
  <c r="T35" i="26"/>
  <c r="W36" i="26"/>
  <c r="T36" i="26"/>
  <c r="W37" i="26"/>
  <c r="T37" i="26"/>
  <c r="W38" i="26"/>
  <c r="T38" i="26"/>
  <c r="W39" i="26"/>
  <c r="T39" i="26"/>
  <c r="W40" i="26"/>
  <c r="T40" i="26"/>
  <c r="W10" i="27"/>
  <c r="T10" i="27"/>
  <c r="W11" i="27"/>
  <c r="T11" i="27"/>
  <c r="W12" i="27"/>
  <c r="T12" i="27"/>
  <c r="W13" i="27"/>
  <c r="T13" i="27"/>
  <c r="W14" i="27"/>
  <c r="T14" i="27"/>
  <c r="W15" i="27"/>
  <c r="T15" i="27"/>
  <c r="W16" i="27"/>
  <c r="T16" i="27"/>
  <c r="W17" i="27"/>
  <c r="T17" i="27"/>
  <c r="W18" i="27"/>
  <c r="T18" i="27"/>
  <c r="W19" i="27"/>
  <c r="T19" i="27"/>
  <c r="W20" i="27"/>
  <c r="T20" i="27"/>
  <c r="W21" i="27"/>
  <c r="T21" i="27"/>
  <c r="W22" i="27"/>
  <c r="T22" i="27"/>
  <c r="W23" i="27"/>
  <c r="T23" i="27"/>
  <c r="W24" i="27"/>
  <c r="T24" i="27"/>
  <c r="W25" i="27"/>
  <c r="T25" i="27"/>
  <c r="W26" i="27"/>
  <c r="T26" i="27"/>
  <c r="W27" i="27"/>
  <c r="T27" i="27"/>
  <c r="W28" i="27"/>
  <c r="T28" i="27"/>
  <c r="W29" i="27"/>
  <c r="T29" i="27"/>
  <c r="W30" i="27"/>
  <c r="T30" i="27"/>
  <c r="W31" i="27"/>
  <c r="T31" i="27"/>
  <c r="W32" i="27"/>
  <c r="T32" i="27"/>
  <c r="W33" i="27"/>
  <c r="T33" i="27"/>
  <c r="W34" i="27"/>
  <c r="T34" i="27"/>
  <c r="W35" i="27"/>
  <c r="T35" i="27"/>
  <c r="W36" i="27"/>
  <c r="T36" i="27"/>
  <c r="W37" i="27"/>
  <c r="T37" i="27"/>
  <c r="W38" i="27"/>
  <c r="T38" i="27"/>
  <c r="W39" i="27"/>
  <c r="T39" i="27"/>
  <c r="T10" i="29"/>
  <c r="T12" i="29"/>
  <c r="T13" i="29"/>
  <c r="T14" i="29"/>
  <c r="T15" i="29"/>
  <c r="T16" i="29"/>
  <c r="T17" i="29"/>
  <c r="T18" i="29"/>
  <c r="T19" i="29"/>
  <c r="T20" i="29"/>
  <c r="T21" i="29"/>
  <c r="T22" i="29"/>
  <c r="T23" i="29"/>
  <c r="T24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11" i="30"/>
  <c r="T12" i="30"/>
  <c r="T13" i="30"/>
  <c r="T14" i="30"/>
  <c r="T15" i="30"/>
  <c r="T16" i="30"/>
  <c r="T17" i="30"/>
  <c r="T18" i="30"/>
  <c r="T19" i="30"/>
  <c r="T20" i="30"/>
  <c r="T21" i="30"/>
  <c r="T22" i="30"/>
  <c r="T23" i="30"/>
  <c r="T24" i="30"/>
  <c r="T25" i="30"/>
  <c r="T26" i="30"/>
  <c r="T27" i="30"/>
  <c r="T28" i="30"/>
  <c r="T29" i="30"/>
  <c r="T30" i="30"/>
  <c r="T31" i="30"/>
  <c r="T32" i="30"/>
  <c r="T33" i="30"/>
  <c r="T34" i="30"/>
  <c r="T35" i="30"/>
  <c r="T36" i="30"/>
  <c r="T37" i="30"/>
  <c r="T38" i="30"/>
  <c r="T39" i="30"/>
  <c r="T40" i="30"/>
  <c r="W10" i="30"/>
  <c r="W11" i="30"/>
  <c r="W12" i="30"/>
  <c r="W13" i="30"/>
  <c r="W14" i="30"/>
  <c r="W15" i="30"/>
  <c r="W16" i="30"/>
  <c r="W17" i="30"/>
  <c r="W18" i="30"/>
  <c r="W19" i="30"/>
  <c r="W20" i="30"/>
  <c r="W21" i="30"/>
  <c r="W22" i="30"/>
  <c r="W23" i="30"/>
  <c r="W24" i="30"/>
  <c r="W25" i="30"/>
  <c r="W26" i="30"/>
  <c r="W27" i="30"/>
  <c r="W28" i="30"/>
  <c r="W29" i="30"/>
  <c r="W30" i="30"/>
  <c r="W31" i="30"/>
  <c r="W32" i="30"/>
  <c r="W33" i="30"/>
  <c r="W34" i="30"/>
  <c r="W35" i="30"/>
  <c r="W36" i="30"/>
  <c r="W37" i="30"/>
  <c r="W38" i="30"/>
  <c r="W39" i="30"/>
  <c r="W40" i="30"/>
  <c r="S11" i="30"/>
  <c r="S12" i="30"/>
  <c r="S13" i="30"/>
  <c r="S14" i="30"/>
  <c r="S15" i="30"/>
  <c r="S16" i="30"/>
  <c r="S17" i="30"/>
  <c r="S18" i="30"/>
  <c r="S19" i="30"/>
  <c r="S20" i="30"/>
  <c r="S21" i="30"/>
  <c r="S22" i="30"/>
  <c r="S23" i="30"/>
  <c r="S24" i="30"/>
  <c r="S25" i="30"/>
  <c r="S26" i="30"/>
  <c r="S27" i="30"/>
  <c r="S28" i="30"/>
  <c r="S29" i="30"/>
  <c r="S30" i="30"/>
  <c r="S31" i="30"/>
  <c r="S32" i="30"/>
  <c r="S33" i="30"/>
  <c r="S34" i="30"/>
  <c r="S35" i="30"/>
  <c r="S36" i="30"/>
  <c r="S37" i="30"/>
  <c r="S38" i="30"/>
  <c r="S39" i="30"/>
  <c r="S40" i="30"/>
  <c r="W10" i="29"/>
  <c r="W11" i="29"/>
  <c r="W12" i="29"/>
  <c r="W13" i="29"/>
  <c r="W14" i="29"/>
  <c r="W15" i="29"/>
  <c r="W16" i="29"/>
  <c r="W17" i="29"/>
  <c r="W18" i="29"/>
  <c r="W19" i="29"/>
  <c r="W20" i="29"/>
  <c r="W21" i="29"/>
  <c r="W22" i="29"/>
  <c r="W23" i="29"/>
  <c r="W24" i="29"/>
  <c r="W25" i="29"/>
  <c r="W26" i="29"/>
  <c r="W27" i="29"/>
  <c r="W28" i="29"/>
  <c r="W29" i="29"/>
  <c r="W30" i="29"/>
  <c r="W31" i="29"/>
  <c r="W32" i="29"/>
  <c r="W33" i="29"/>
  <c r="W34" i="29"/>
  <c r="W35" i="29"/>
  <c r="W36" i="29"/>
  <c r="W37" i="29"/>
  <c r="W38" i="29"/>
  <c r="W39" i="29"/>
  <c r="B11" i="30"/>
  <c r="U11" i="30" s="1"/>
  <c r="B12" i="30"/>
  <c r="B13" i="30"/>
  <c r="U13" i="30" s="1"/>
  <c r="B14" i="30"/>
  <c r="U14" i="30" s="1"/>
  <c r="B15" i="30"/>
  <c r="U15" i="30" s="1"/>
  <c r="B16" i="30"/>
  <c r="B17" i="30"/>
  <c r="U17" i="30" s="1"/>
  <c r="B18" i="30"/>
  <c r="U18" i="30" s="1"/>
  <c r="B19" i="30"/>
  <c r="U19" i="30" s="1"/>
  <c r="B20" i="30"/>
  <c r="B21" i="30"/>
  <c r="U21" i="30" s="1"/>
  <c r="B22" i="30"/>
  <c r="U22" i="30" s="1"/>
  <c r="B23" i="30"/>
  <c r="U23" i="30" s="1"/>
  <c r="B24" i="30"/>
  <c r="B25" i="30"/>
  <c r="U25" i="30" s="1"/>
  <c r="B26" i="30"/>
  <c r="U26" i="30" s="1"/>
  <c r="B27" i="30"/>
  <c r="U27" i="30" s="1"/>
  <c r="B28" i="30"/>
  <c r="B29" i="30"/>
  <c r="U29" i="30" s="1"/>
  <c r="B30" i="30"/>
  <c r="U30" i="30" s="1"/>
  <c r="B31" i="30"/>
  <c r="U31" i="30" s="1"/>
  <c r="B32" i="30"/>
  <c r="B33" i="30"/>
  <c r="U33" i="30" s="1"/>
  <c r="B34" i="30"/>
  <c r="U34" i="30" s="1"/>
  <c r="B35" i="30"/>
  <c r="U35" i="30" s="1"/>
  <c r="B36" i="30"/>
  <c r="B37" i="30"/>
  <c r="U37" i="30" s="1"/>
  <c r="B38" i="30"/>
  <c r="U38" i="30" s="1"/>
  <c r="B39" i="30"/>
  <c r="U39" i="30" s="1"/>
  <c r="B40" i="30"/>
  <c r="B6" i="1"/>
  <c r="S11" i="29"/>
  <c r="S12" i="29"/>
  <c r="S13" i="29"/>
  <c r="S14" i="29"/>
  <c r="S15" i="29"/>
  <c r="S16" i="29"/>
  <c r="S17" i="29"/>
  <c r="S18" i="29"/>
  <c r="S19" i="29"/>
  <c r="S20" i="29"/>
  <c r="S21" i="29"/>
  <c r="S22" i="29"/>
  <c r="S23" i="29"/>
  <c r="S24" i="29"/>
  <c r="S25" i="29"/>
  <c r="S26" i="29"/>
  <c r="S27" i="29"/>
  <c r="S28" i="29"/>
  <c r="S29" i="29"/>
  <c r="S30" i="29"/>
  <c r="S31" i="29"/>
  <c r="S32" i="29"/>
  <c r="S33" i="29"/>
  <c r="S34" i="29"/>
  <c r="S35" i="29"/>
  <c r="S36" i="29"/>
  <c r="S37" i="29"/>
  <c r="S38" i="29"/>
  <c r="S39" i="29"/>
  <c r="B11" i="29"/>
  <c r="O11" i="29" s="1"/>
  <c r="B12" i="29"/>
  <c r="U12" i="29" s="1"/>
  <c r="B13" i="29"/>
  <c r="U13" i="29" s="1"/>
  <c r="B14" i="29"/>
  <c r="B15" i="29"/>
  <c r="O15" i="29" s="1"/>
  <c r="B16" i="29"/>
  <c r="U16" i="29" s="1"/>
  <c r="B17" i="29"/>
  <c r="U17" i="29" s="1"/>
  <c r="B18" i="29"/>
  <c r="B19" i="29"/>
  <c r="O19" i="29" s="1"/>
  <c r="B20" i="29"/>
  <c r="U20" i="29" s="1"/>
  <c r="B21" i="29"/>
  <c r="U21" i="29" s="1"/>
  <c r="B22" i="29"/>
  <c r="B23" i="29"/>
  <c r="O23" i="29" s="1"/>
  <c r="B24" i="29"/>
  <c r="U24" i="29" s="1"/>
  <c r="B25" i="29"/>
  <c r="U25" i="29" s="1"/>
  <c r="B26" i="29"/>
  <c r="B27" i="29"/>
  <c r="O27" i="29" s="1"/>
  <c r="B28" i="29"/>
  <c r="U28" i="29" s="1"/>
  <c r="B29" i="29"/>
  <c r="U29" i="29" s="1"/>
  <c r="B30" i="29"/>
  <c r="B31" i="29"/>
  <c r="O31" i="29" s="1"/>
  <c r="B32" i="29"/>
  <c r="U32" i="29" s="1"/>
  <c r="B33" i="29"/>
  <c r="U33" i="29" s="1"/>
  <c r="B34" i="29"/>
  <c r="B35" i="29"/>
  <c r="O35" i="29" s="1"/>
  <c r="B36" i="29"/>
  <c r="U36" i="29" s="1"/>
  <c r="B37" i="29"/>
  <c r="U37" i="29" s="1"/>
  <c r="B38" i="29"/>
  <c r="B39" i="29"/>
  <c r="O39" i="29" s="1"/>
  <c r="S11" i="28"/>
  <c r="S12" i="28"/>
  <c r="S13" i="28"/>
  <c r="S14" i="28"/>
  <c r="S15" i="28"/>
  <c r="S16" i="28"/>
  <c r="S17" i="28"/>
  <c r="S18" i="28"/>
  <c r="S19" i="28"/>
  <c r="S20" i="28"/>
  <c r="S21" i="28"/>
  <c r="S22" i="28"/>
  <c r="S23" i="28"/>
  <c r="S24" i="28"/>
  <c r="S25" i="28"/>
  <c r="S26" i="28"/>
  <c r="S27" i="28"/>
  <c r="S28" i="28"/>
  <c r="S29" i="28"/>
  <c r="S30" i="28"/>
  <c r="S31" i="28"/>
  <c r="S32" i="28"/>
  <c r="S33" i="28"/>
  <c r="S34" i="28"/>
  <c r="S35" i="28"/>
  <c r="S36" i="28"/>
  <c r="S37" i="28"/>
  <c r="S38" i="28"/>
  <c r="S39" i="28"/>
  <c r="S40" i="28"/>
  <c r="B10" i="28"/>
  <c r="U10" i="28" s="1"/>
  <c r="B11" i="28"/>
  <c r="O11" i="28" s="1"/>
  <c r="B12" i="28"/>
  <c r="B13" i="28"/>
  <c r="U13" i="28" s="1"/>
  <c r="B14" i="28"/>
  <c r="U14" i="28" s="1"/>
  <c r="B15" i="28"/>
  <c r="O15" i="28" s="1"/>
  <c r="B16" i="28"/>
  <c r="B17" i="28"/>
  <c r="U17" i="28" s="1"/>
  <c r="B18" i="28"/>
  <c r="U18" i="28" s="1"/>
  <c r="B19" i="28"/>
  <c r="O19" i="28" s="1"/>
  <c r="B20" i="28"/>
  <c r="B21" i="28"/>
  <c r="U21" i="28" s="1"/>
  <c r="B22" i="28"/>
  <c r="U22" i="28" s="1"/>
  <c r="B23" i="28"/>
  <c r="O23" i="28" s="1"/>
  <c r="B24" i="28"/>
  <c r="B25" i="28"/>
  <c r="U25" i="28" s="1"/>
  <c r="B26" i="28"/>
  <c r="U26" i="28" s="1"/>
  <c r="B27" i="28"/>
  <c r="U27" i="28" s="1"/>
  <c r="B28" i="28"/>
  <c r="B29" i="28"/>
  <c r="U29" i="28" s="1"/>
  <c r="B30" i="28"/>
  <c r="U30" i="28" s="1"/>
  <c r="B31" i="28"/>
  <c r="O31" i="28" s="1"/>
  <c r="B32" i="28"/>
  <c r="B33" i="28"/>
  <c r="U33" i="28" s="1"/>
  <c r="B34" i="28"/>
  <c r="U34" i="28" s="1"/>
  <c r="B35" i="28"/>
  <c r="U35" i="28" s="1"/>
  <c r="B36" i="28"/>
  <c r="B37" i="28"/>
  <c r="U37" i="28" s="1"/>
  <c r="B38" i="28"/>
  <c r="U38" i="28" s="1"/>
  <c r="B39" i="28"/>
  <c r="O39" i="28" s="1"/>
  <c r="B40" i="28"/>
  <c r="S11" i="27"/>
  <c r="S12" i="27"/>
  <c r="S13" i="27"/>
  <c r="S14" i="27"/>
  <c r="S15" i="27"/>
  <c r="S16" i="27"/>
  <c r="S17" i="27"/>
  <c r="S18" i="27"/>
  <c r="S19" i="27"/>
  <c r="S20" i="27"/>
  <c r="S21" i="27"/>
  <c r="S22" i="27"/>
  <c r="S23" i="27"/>
  <c r="S24" i="27"/>
  <c r="S25" i="27"/>
  <c r="S26" i="27"/>
  <c r="S27" i="27"/>
  <c r="S28" i="27"/>
  <c r="S29" i="27"/>
  <c r="S30" i="27"/>
  <c r="S31" i="27"/>
  <c r="S32" i="27"/>
  <c r="S33" i="27"/>
  <c r="S34" i="27"/>
  <c r="S35" i="27"/>
  <c r="S36" i="27"/>
  <c r="S37" i="27"/>
  <c r="S38" i="27"/>
  <c r="S39" i="27"/>
  <c r="B11" i="27"/>
  <c r="B12" i="27"/>
  <c r="O12" i="27" s="1"/>
  <c r="B13" i="27"/>
  <c r="O13" i="27" s="1"/>
  <c r="B14" i="27"/>
  <c r="O14" i="27" s="1"/>
  <c r="B15" i="27"/>
  <c r="B16" i="27"/>
  <c r="U16" i="27" s="1"/>
  <c r="B17" i="27"/>
  <c r="O17" i="27" s="1"/>
  <c r="B18" i="27"/>
  <c r="U18" i="27" s="1"/>
  <c r="B19" i="27"/>
  <c r="B20" i="27"/>
  <c r="U20" i="27" s="1"/>
  <c r="B21" i="27"/>
  <c r="O21" i="27" s="1"/>
  <c r="B22" i="27"/>
  <c r="O22" i="27" s="1"/>
  <c r="B23" i="27"/>
  <c r="B24" i="27"/>
  <c r="U24" i="27" s="1"/>
  <c r="B25" i="27"/>
  <c r="O25" i="27" s="1"/>
  <c r="B26" i="27"/>
  <c r="U26" i="27" s="1"/>
  <c r="B27" i="27"/>
  <c r="B28" i="27"/>
  <c r="U28" i="27" s="1"/>
  <c r="B29" i="27"/>
  <c r="O29" i="27" s="1"/>
  <c r="B30" i="27"/>
  <c r="O30" i="27" s="1"/>
  <c r="B31" i="27"/>
  <c r="B32" i="27"/>
  <c r="O32" i="27" s="1"/>
  <c r="B33" i="27"/>
  <c r="O33" i="27" s="1"/>
  <c r="B34" i="27"/>
  <c r="U34" i="27" s="1"/>
  <c r="B35" i="27"/>
  <c r="B36" i="27"/>
  <c r="O36" i="27" s="1"/>
  <c r="B37" i="27"/>
  <c r="O37" i="27" s="1"/>
  <c r="B38" i="27"/>
  <c r="O38" i="27" s="1"/>
  <c r="B39" i="27"/>
  <c r="S11" i="26"/>
  <c r="S12" i="26"/>
  <c r="S13" i="26"/>
  <c r="S14" i="26"/>
  <c r="S15" i="26"/>
  <c r="S16" i="26"/>
  <c r="S17" i="26"/>
  <c r="S18" i="26"/>
  <c r="S19" i="26"/>
  <c r="S20" i="26"/>
  <c r="S21" i="26"/>
  <c r="S22" i="26"/>
  <c r="S23" i="26"/>
  <c r="S24" i="26"/>
  <c r="S25" i="26"/>
  <c r="S26" i="26"/>
  <c r="S27" i="26"/>
  <c r="S28" i="26"/>
  <c r="S29" i="26"/>
  <c r="S30" i="26"/>
  <c r="S31" i="26"/>
  <c r="S32" i="26"/>
  <c r="S33" i="26"/>
  <c r="S34" i="26"/>
  <c r="S35" i="26"/>
  <c r="S36" i="26"/>
  <c r="S37" i="26"/>
  <c r="S38" i="26"/>
  <c r="S39" i="26"/>
  <c r="S40" i="26"/>
  <c r="B11" i="26"/>
  <c r="O11" i="26" s="1"/>
  <c r="B12" i="26"/>
  <c r="U12" i="26" s="1"/>
  <c r="B13" i="26"/>
  <c r="O13" i="26" s="1"/>
  <c r="B14" i="26"/>
  <c r="U14" i="26" s="1"/>
  <c r="B15" i="26"/>
  <c r="O15" i="26" s="1"/>
  <c r="B16" i="26"/>
  <c r="U16" i="26" s="1"/>
  <c r="B17" i="26"/>
  <c r="O17" i="26" s="1"/>
  <c r="B18" i="26"/>
  <c r="U18" i="26" s="1"/>
  <c r="B19" i="26"/>
  <c r="O19" i="26" s="1"/>
  <c r="B20" i="26"/>
  <c r="U20" i="26" s="1"/>
  <c r="B21" i="26"/>
  <c r="O21" i="26" s="1"/>
  <c r="B22" i="26"/>
  <c r="U22" i="26" s="1"/>
  <c r="B23" i="26"/>
  <c r="O23" i="26" s="1"/>
  <c r="B24" i="26"/>
  <c r="U24" i="26" s="1"/>
  <c r="B25" i="26"/>
  <c r="O25" i="26" s="1"/>
  <c r="B26" i="26"/>
  <c r="U26" i="26" s="1"/>
  <c r="B27" i="26"/>
  <c r="O27" i="26" s="1"/>
  <c r="B28" i="26"/>
  <c r="U28" i="26" s="1"/>
  <c r="B29" i="26"/>
  <c r="O29" i="26" s="1"/>
  <c r="B30" i="26"/>
  <c r="U30" i="26" s="1"/>
  <c r="B31" i="26"/>
  <c r="O31" i="26" s="1"/>
  <c r="B32" i="26"/>
  <c r="U32" i="26" s="1"/>
  <c r="B33" i="26"/>
  <c r="O33" i="26" s="1"/>
  <c r="B34" i="26"/>
  <c r="U34" i="26" s="1"/>
  <c r="B35" i="26"/>
  <c r="O35" i="26" s="1"/>
  <c r="B36" i="26"/>
  <c r="U36" i="26" s="1"/>
  <c r="B37" i="26"/>
  <c r="O37" i="26" s="1"/>
  <c r="B38" i="26"/>
  <c r="U38" i="26" s="1"/>
  <c r="B39" i="26"/>
  <c r="O39" i="26" s="1"/>
  <c r="B40" i="26"/>
  <c r="U40" i="26" s="1"/>
  <c r="S11" i="25"/>
  <c r="S12" i="25"/>
  <c r="S13" i="25"/>
  <c r="S14" i="25"/>
  <c r="S15" i="25"/>
  <c r="S16" i="25"/>
  <c r="S17" i="25"/>
  <c r="S18" i="25"/>
  <c r="S19" i="25"/>
  <c r="S20" i="25"/>
  <c r="S21" i="25"/>
  <c r="S22" i="25"/>
  <c r="S23" i="25"/>
  <c r="S24" i="25"/>
  <c r="S25" i="25"/>
  <c r="S26" i="25"/>
  <c r="S27" i="25"/>
  <c r="S28" i="25"/>
  <c r="S29" i="25"/>
  <c r="S30" i="25"/>
  <c r="S31" i="25"/>
  <c r="S32" i="25"/>
  <c r="S33" i="25"/>
  <c r="S34" i="25"/>
  <c r="S35" i="25"/>
  <c r="S36" i="25"/>
  <c r="S37" i="25"/>
  <c r="S38" i="25"/>
  <c r="S39" i="25"/>
  <c r="S40" i="25"/>
  <c r="B11" i="25"/>
  <c r="U11" i="25" s="1"/>
  <c r="B12" i="25"/>
  <c r="U12" i="25" s="1"/>
  <c r="B13" i="25"/>
  <c r="U13" i="25" s="1"/>
  <c r="B14" i="25"/>
  <c r="U14" i="25" s="1"/>
  <c r="B15" i="25"/>
  <c r="U15" i="25" s="1"/>
  <c r="B16" i="25"/>
  <c r="U16" i="25" s="1"/>
  <c r="B17" i="25"/>
  <c r="U17" i="25" s="1"/>
  <c r="B18" i="25"/>
  <c r="U18" i="25" s="1"/>
  <c r="B19" i="25"/>
  <c r="U19" i="25" s="1"/>
  <c r="B20" i="25"/>
  <c r="U20" i="25" s="1"/>
  <c r="B21" i="25"/>
  <c r="U21" i="25" s="1"/>
  <c r="B22" i="25"/>
  <c r="O22" i="25" s="1"/>
  <c r="B23" i="25"/>
  <c r="U23" i="25" s="1"/>
  <c r="B24" i="25"/>
  <c r="U24" i="25" s="1"/>
  <c r="B25" i="25"/>
  <c r="U25" i="25" s="1"/>
  <c r="B26" i="25"/>
  <c r="U26" i="25" s="1"/>
  <c r="B27" i="25"/>
  <c r="U27" i="25" s="1"/>
  <c r="B28" i="25"/>
  <c r="U28" i="25" s="1"/>
  <c r="B29" i="25"/>
  <c r="U29" i="25" s="1"/>
  <c r="B30" i="25"/>
  <c r="U30" i="25" s="1"/>
  <c r="B31" i="25"/>
  <c r="U31" i="25" s="1"/>
  <c r="B32" i="25"/>
  <c r="U32" i="25" s="1"/>
  <c r="B33" i="25"/>
  <c r="U33" i="25" s="1"/>
  <c r="B34" i="25"/>
  <c r="U34" i="25" s="1"/>
  <c r="B35" i="25"/>
  <c r="U35" i="25" s="1"/>
  <c r="B36" i="25"/>
  <c r="U36" i="25" s="1"/>
  <c r="B37" i="25"/>
  <c r="U37" i="25" s="1"/>
  <c r="B38" i="25"/>
  <c r="O38" i="25" s="1"/>
  <c r="B39" i="25"/>
  <c r="U39" i="25" s="1"/>
  <c r="B40" i="25"/>
  <c r="U40" i="25" s="1"/>
  <c r="S11" i="24"/>
  <c r="S12" i="24"/>
  <c r="S13" i="24"/>
  <c r="S14" i="24"/>
  <c r="S15" i="24"/>
  <c r="S16" i="24"/>
  <c r="S17" i="24"/>
  <c r="S18" i="24"/>
  <c r="S19" i="24"/>
  <c r="S20" i="24"/>
  <c r="S21" i="24"/>
  <c r="S22" i="24"/>
  <c r="S23" i="24"/>
  <c r="S24" i="24"/>
  <c r="S25" i="24"/>
  <c r="S26" i="24"/>
  <c r="S27" i="24"/>
  <c r="S28" i="24"/>
  <c r="S29" i="24"/>
  <c r="S30" i="24"/>
  <c r="S31" i="24"/>
  <c r="S32" i="24"/>
  <c r="S33" i="24"/>
  <c r="S34" i="24"/>
  <c r="S35" i="24"/>
  <c r="S36" i="24"/>
  <c r="S37" i="24"/>
  <c r="S38" i="24"/>
  <c r="S39" i="24"/>
  <c r="B11" i="24"/>
  <c r="B12" i="24"/>
  <c r="U12" i="24" s="1"/>
  <c r="B13" i="24"/>
  <c r="U13" i="24" s="1"/>
  <c r="B14" i="24"/>
  <c r="O14" i="24" s="1"/>
  <c r="B15" i="24"/>
  <c r="B16" i="24"/>
  <c r="U16" i="24" s="1"/>
  <c r="B17" i="24"/>
  <c r="U17" i="24" s="1"/>
  <c r="B18" i="24"/>
  <c r="O18" i="24" s="1"/>
  <c r="B19" i="24"/>
  <c r="U19" i="24" s="1"/>
  <c r="B20" i="24"/>
  <c r="O20" i="24" s="1"/>
  <c r="B21" i="24"/>
  <c r="U21" i="24" s="1"/>
  <c r="B22" i="24"/>
  <c r="O22" i="24" s="1"/>
  <c r="B23" i="24"/>
  <c r="B24" i="24"/>
  <c r="O24" i="24" s="1"/>
  <c r="B25" i="24"/>
  <c r="U25" i="24" s="1"/>
  <c r="B26" i="24"/>
  <c r="O26" i="24" s="1"/>
  <c r="B27" i="24"/>
  <c r="B28" i="24"/>
  <c r="U28" i="24" s="1"/>
  <c r="B29" i="24"/>
  <c r="U29" i="24" s="1"/>
  <c r="B30" i="24"/>
  <c r="O30" i="24" s="1"/>
  <c r="B31" i="24"/>
  <c r="B32" i="24"/>
  <c r="O32" i="24" s="1"/>
  <c r="B33" i="24"/>
  <c r="U33" i="24" s="1"/>
  <c r="B34" i="24"/>
  <c r="O34" i="24" s="1"/>
  <c r="B35" i="24"/>
  <c r="B36" i="24"/>
  <c r="U36" i="24" s="1"/>
  <c r="B37" i="24"/>
  <c r="U37" i="24" s="1"/>
  <c r="B38" i="24"/>
  <c r="O38" i="24" s="1"/>
  <c r="B39" i="24"/>
  <c r="S11" i="23"/>
  <c r="S12" i="23"/>
  <c r="S13" i="23"/>
  <c r="S14" i="23"/>
  <c r="S15" i="23"/>
  <c r="S16" i="23"/>
  <c r="S17" i="23"/>
  <c r="S18" i="23"/>
  <c r="S19" i="23"/>
  <c r="S20" i="23"/>
  <c r="S21" i="23"/>
  <c r="S22" i="23"/>
  <c r="S23" i="23"/>
  <c r="S24" i="23"/>
  <c r="S25" i="23"/>
  <c r="S26" i="23"/>
  <c r="S27" i="23"/>
  <c r="S28" i="23"/>
  <c r="S29" i="23"/>
  <c r="S30" i="23"/>
  <c r="S31" i="23"/>
  <c r="S32" i="23"/>
  <c r="S33" i="23"/>
  <c r="S34" i="23"/>
  <c r="S35" i="23"/>
  <c r="S36" i="23"/>
  <c r="S37" i="23"/>
  <c r="S38" i="23"/>
  <c r="S39" i="23"/>
  <c r="S40" i="23"/>
  <c r="B11" i="23"/>
  <c r="B12" i="23"/>
  <c r="B13" i="23"/>
  <c r="U13" i="23" s="1"/>
  <c r="B14" i="23"/>
  <c r="U14" i="23" s="1"/>
  <c r="B15" i="23"/>
  <c r="B16" i="23"/>
  <c r="B17" i="23"/>
  <c r="U17" i="23" s="1"/>
  <c r="B18" i="23"/>
  <c r="U18" i="23" s="1"/>
  <c r="B19" i="23"/>
  <c r="O19" i="23" s="1"/>
  <c r="B20" i="23"/>
  <c r="U20" i="23" s="1"/>
  <c r="B21" i="23"/>
  <c r="U21" i="23" s="1"/>
  <c r="B22" i="23"/>
  <c r="O22" i="23" s="1"/>
  <c r="B23" i="23"/>
  <c r="U23" i="23" s="1"/>
  <c r="B24" i="23"/>
  <c r="U24" i="23" s="1"/>
  <c r="B25" i="23"/>
  <c r="O25" i="23" s="1"/>
  <c r="B26" i="23"/>
  <c r="U26" i="23" s="1"/>
  <c r="B27" i="23"/>
  <c r="U27" i="23" s="1"/>
  <c r="B28" i="23"/>
  <c r="U28" i="23" s="1"/>
  <c r="B29" i="23"/>
  <c r="O29" i="23" s="1"/>
  <c r="B30" i="23"/>
  <c r="O30" i="23" s="1"/>
  <c r="B31" i="23"/>
  <c r="U31" i="23" s="1"/>
  <c r="B32" i="23"/>
  <c r="U32" i="23" s="1"/>
  <c r="B33" i="23"/>
  <c r="U33" i="23" s="1"/>
  <c r="B34" i="23"/>
  <c r="U34" i="23" s="1"/>
  <c r="B35" i="23"/>
  <c r="O35" i="23" s="1"/>
  <c r="B36" i="23"/>
  <c r="U36" i="23" s="1"/>
  <c r="B37" i="23"/>
  <c r="U37" i="23" s="1"/>
  <c r="B38" i="23"/>
  <c r="O38" i="23" s="1"/>
  <c r="B39" i="23"/>
  <c r="U39" i="23" s="1"/>
  <c r="B40" i="23"/>
  <c r="U40" i="23" s="1"/>
  <c r="S11" i="22"/>
  <c r="S12" i="22"/>
  <c r="S13" i="22"/>
  <c r="S14" i="22"/>
  <c r="S15" i="22"/>
  <c r="S16" i="22"/>
  <c r="S17" i="22"/>
  <c r="S18" i="22"/>
  <c r="S19" i="22"/>
  <c r="S20" i="22"/>
  <c r="S21" i="22"/>
  <c r="S22" i="22"/>
  <c r="S23" i="22"/>
  <c r="S24" i="22"/>
  <c r="S25" i="22"/>
  <c r="S26" i="22"/>
  <c r="S27" i="22"/>
  <c r="S28" i="22"/>
  <c r="S29" i="22"/>
  <c r="S30" i="22"/>
  <c r="S31" i="22"/>
  <c r="S32" i="22"/>
  <c r="S33" i="22"/>
  <c r="S34" i="22"/>
  <c r="S35" i="22"/>
  <c r="S36" i="22"/>
  <c r="S37" i="22"/>
  <c r="S38" i="22"/>
  <c r="S39" i="22"/>
  <c r="B11" i="22"/>
  <c r="O11" i="22" s="1"/>
  <c r="B12" i="22"/>
  <c r="U12" i="22" s="1"/>
  <c r="B13" i="22"/>
  <c r="U13" i="22" s="1"/>
  <c r="B14" i="22"/>
  <c r="B15" i="22"/>
  <c r="U15" i="22" s="1"/>
  <c r="B16" i="22"/>
  <c r="U16" i="22" s="1"/>
  <c r="B17" i="22"/>
  <c r="U17" i="22" s="1"/>
  <c r="B18" i="22"/>
  <c r="B19" i="22"/>
  <c r="O19" i="22" s="1"/>
  <c r="B20" i="22"/>
  <c r="U20" i="22" s="1"/>
  <c r="B21" i="22"/>
  <c r="O21" i="22" s="1"/>
  <c r="B22" i="22"/>
  <c r="B23" i="22"/>
  <c r="U23" i="22" s="1"/>
  <c r="B24" i="22"/>
  <c r="U24" i="22" s="1"/>
  <c r="B25" i="22"/>
  <c r="U25" i="22" s="1"/>
  <c r="B26" i="22"/>
  <c r="B27" i="22"/>
  <c r="O27" i="22" s="1"/>
  <c r="B28" i="22"/>
  <c r="U28" i="22" s="1"/>
  <c r="B29" i="22"/>
  <c r="O29" i="22" s="1"/>
  <c r="B30" i="22"/>
  <c r="B31" i="22"/>
  <c r="U31" i="22" s="1"/>
  <c r="B32" i="22"/>
  <c r="U32" i="22" s="1"/>
  <c r="B33" i="22"/>
  <c r="U33" i="22" s="1"/>
  <c r="B34" i="22"/>
  <c r="B35" i="22"/>
  <c r="O35" i="22" s="1"/>
  <c r="B36" i="22"/>
  <c r="U36" i="22" s="1"/>
  <c r="B37" i="22"/>
  <c r="O37" i="22" s="1"/>
  <c r="B38" i="22"/>
  <c r="B39" i="22"/>
  <c r="U39" i="22" s="1"/>
  <c r="S11" i="21"/>
  <c r="S12" i="21"/>
  <c r="S13" i="21"/>
  <c r="S14" i="21"/>
  <c r="S15" i="21"/>
  <c r="S16" i="21"/>
  <c r="S17" i="21"/>
  <c r="S18" i="21"/>
  <c r="S19" i="21"/>
  <c r="S20" i="21"/>
  <c r="S21" i="21"/>
  <c r="S22" i="21"/>
  <c r="S23" i="21"/>
  <c r="S24" i="21"/>
  <c r="S25" i="21"/>
  <c r="S26" i="21"/>
  <c r="S27" i="21"/>
  <c r="S28" i="21"/>
  <c r="S29" i="21"/>
  <c r="S30" i="21"/>
  <c r="S31" i="21"/>
  <c r="S32" i="21"/>
  <c r="S33" i="21"/>
  <c r="S34" i="21"/>
  <c r="S35" i="21"/>
  <c r="S36" i="21"/>
  <c r="S37" i="21"/>
  <c r="S38" i="21"/>
  <c r="S39" i="21"/>
  <c r="S40" i="21"/>
  <c r="B11" i="21"/>
  <c r="U11" i="21" s="1"/>
  <c r="B12" i="21"/>
  <c r="U12" i="21" s="1"/>
  <c r="B13" i="21"/>
  <c r="U13" i="21" s="1"/>
  <c r="B14" i="21"/>
  <c r="O14" i="21" s="1"/>
  <c r="B15" i="21"/>
  <c r="U15" i="21" s="1"/>
  <c r="B16" i="21"/>
  <c r="U16" i="21" s="1"/>
  <c r="B17" i="21"/>
  <c r="U17" i="21" s="1"/>
  <c r="B18" i="21"/>
  <c r="O18" i="21" s="1"/>
  <c r="B19" i="21"/>
  <c r="U19" i="21" s="1"/>
  <c r="B20" i="21"/>
  <c r="U20" i="21" s="1"/>
  <c r="B21" i="21"/>
  <c r="U21" i="21" s="1"/>
  <c r="B22" i="21"/>
  <c r="O22" i="21" s="1"/>
  <c r="B23" i="21"/>
  <c r="U23" i="21" s="1"/>
  <c r="B24" i="21"/>
  <c r="U24" i="21" s="1"/>
  <c r="B25" i="21"/>
  <c r="U25" i="21" s="1"/>
  <c r="B26" i="21"/>
  <c r="O26" i="21" s="1"/>
  <c r="B27" i="21"/>
  <c r="U27" i="21" s="1"/>
  <c r="B28" i="21"/>
  <c r="U28" i="21" s="1"/>
  <c r="B29" i="21"/>
  <c r="U29" i="21" s="1"/>
  <c r="B30" i="21"/>
  <c r="O30" i="21" s="1"/>
  <c r="B31" i="21"/>
  <c r="U31" i="21" s="1"/>
  <c r="B32" i="21"/>
  <c r="U32" i="21" s="1"/>
  <c r="B33" i="21"/>
  <c r="U33" i="21" s="1"/>
  <c r="B34" i="21"/>
  <c r="O34" i="21" s="1"/>
  <c r="B35" i="21"/>
  <c r="U35" i="21" s="1"/>
  <c r="B36" i="21"/>
  <c r="U36" i="21" s="1"/>
  <c r="B37" i="21"/>
  <c r="U37" i="21" s="1"/>
  <c r="B38" i="21"/>
  <c r="O38" i="21" s="1"/>
  <c r="B39" i="21"/>
  <c r="U39" i="21" s="1"/>
  <c r="B40" i="21"/>
  <c r="U40" i="21" s="1"/>
  <c r="S11" i="20"/>
  <c r="S12" i="20"/>
  <c r="S13" i="20"/>
  <c r="S14" i="20"/>
  <c r="S15" i="20"/>
  <c r="S16" i="20"/>
  <c r="S17" i="20"/>
  <c r="S18" i="20"/>
  <c r="S19" i="20"/>
  <c r="S20" i="20"/>
  <c r="S21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37" i="20"/>
  <c r="B11" i="20"/>
  <c r="O11" i="20" s="1"/>
  <c r="B12" i="20"/>
  <c r="B13" i="20"/>
  <c r="U13" i="20" s="1"/>
  <c r="B14" i="20"/>
  <c r="B15" i="20"/>
  <c r="O15" i="20" s="1"/>
  <c r="B16" i="20"/>
  <c r="B17" i="20"/>
  <c r="O17" i="20" s="1"/>
  <c r="B18" i="20"/>
  <c r="B19" i="20"/>
  <c r="U19" i="20" s="1"/>
  <c r="B20" i="20"/>
  <c r="B21" i="20"/>
  <c r="U21" i="20" s="1"/>
  <c r="B22" i="20"/>
  <c r="B23" i="20"/>
  <c r="O23" i="20" s="1"/>
  <c r="B24" i="20"/>
  <c r="B25" i="20"/>
  <c r="O25" i="20" s="1"/>
  <c r="B26" i="20"/>
  <c r="B27" i="20"/>
  <c r="U27" i="20" s="1"/>
  <c r="B28" i="20"/>
  <c r="B29" i="20"/>
  <c r="U29" i="20" s="1"/>
  <c r="B30" i="20"/>
  <c r="B31" i="20"/>
  <c r="O31" i="20" s="1"/>
  <c r="B32" i="20"/>
  <c r="B33" i="20"/>
  <c r="O33" i="20" s="1"/>
  <c r="B34" i="20"/>
  <c r="B35" i="20"/>
  <c r="U35" i="20" s="1"/>
  <c r="B36" i="20"/>
  <c r="B37" i="20"/>
  <c r="U37" i="20" s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B11" i="1"/>
  <c r="O11" i="1" s="1"/>
  <c r="B12" i="1"/>
  <c r="O12" i="1" s="1"/>
  <c r="B13" i="1"/>
  <c r="U13" i="1" s="1"/>
  <c r="B14" i="1"/>
  <c r="U14" i="1" s="1"/>
  <c r="B15" i="1"/>
  <c r="U15" i="1" s="1"/>
  <c r="B16" i="1"/>
  <c r="O16" i="1" s="1"/>
  <c r="B17" i="1"/>
  <c r="O17" i="1" s="1"/>
  <c r="B18" i="1"/>
  <c r="U18" i="1" s="1"/>
  <c r="B19" i="1"/>
  <c r="B20" i="1"/>
  <c r="O20" i="1" s="1"/>
  <c r="B21" i="1"/>
  <c r="O21" i="1" s="1"/>
  <c r="B22" i="1"/>
  <c r="U22" i="1" s="1"/>
  <c r="B23" i="1"/>
  <c r="B24" i="1"/>
  <c r="U24" i="1" s="1"/>
  <c r="B25" i="1"/>
  <c r="U25" i="1" s="1"/>
  <c r="B26" i="1"/>
  <c r="U26" i="1" s="1"/>
  <c r="B27" i="1"/>
  <c r="O27" i="1" s="1"/>
  <c r="B28" i="1"/>
  <c r="U28" i="1" s="1"/>
  <c r="B29" i="1"/>
  <c r="U29" i="1" s="1"/>
  <c r="B30" i="1"/>
  <c r="U30" i="1" s="1"/>
  <c r="B31" i="1"/>
  <c r="U31" i="1" s="1"/>
  <c r="B32" i="1"/>
  <c r="U32" i="1" s="1"/>
  <c r="B33" i="1"/>
  <c r="O33" i="1" s="1"/>
  <c r="B34" i="1"/>
  <c r="U34" i="1" s="1"/>
  <c r="B35" i="1"/>
  <c r="O35" i="1" s="1"/>
  <c r="B36" i="1"/>
  <c r="U36" i="1" s="1"/>
  <c r="B37" i="1"/>
  <c r="U37" i="1" s="1"/>
  <c r="B38" i="1"/>
  <c r="U38" i="1" s="1"/>
  <c r="B39" i="1"/>
  <c r="B40" i="1"/>
  <c r="U40" i="1" s="1"/>
  <c r="B7" i="1"/>
  <c r="S10" i="20"/>
  <c r="S10" i="21"/>
  <c r="S10" i="22"/>
  <c r="S10" i="23"/>
  <c r="S10" i="24"/>
  <c r="S10" i="25"/>
  <c r="S10" i="26"/>
  <c r="S10" i="27"/>
  <c r="S10" i="28"/>
  <c r="S10" i="29"/>
  <c r="S10" i="30"/>
  <c r="S10" i="1"/>
  <c r="B10" i="20"/>
  <c r="U10" i="20" s="1"/>
  <c r="B10" i="21"/>
  <c r="B10" i="22"/>
  <c r="O10" i="22" s="1"/>
  <c r="B10" i="23"/>
  <c r="U10" i="23" s="1"/>
  <c r="B10" i="24"/>
  <c r="O10" i="24" s="1"/>
  <c r="B10" i="25"/>
  <c r="O10" i="25" s="1"/>
  <c r="B10" i="26"/>
  <c r="U10" i="26" s="1"/>
  <c r="B10" i="27"/>
  <c r="U10" i="27" s="1"/>
  <c r="B10" i="29"/>
  <c r="O10" i="29" s="1"/>
  <c r="B10" i="30"/>
  <c r="U10" i="30" s="1"/>
  <c r="B10" i="1"/>
  <c r="O10" i="1" s="1"/>
  <c r="D18" i="16"/>
  <c r="E15" i="13"/>
  <c r="F15" i="13"/>
  <c r="O33" i="29" l="1"/>
  <c r="O26" i="30"/>
  <c r="U29" i="22"/>
  <c r="U11" i="28"/>
  <c r="U21" i="22"/>
  <c r="O34" i="28"/>
  <c r="O18" i="30"/>
  <c r="O30" i="30"/>
  <c r="O17" i="29"/>
  <c r="O10" i="28"/>
  <c r="O28" i="27"/>
  <c r="O20" i="27"/>
  <c r="O13" i="24"/>
  <c r="O31" i="22"/>
  <c r="O25" i="22"/>
  <c r="O15" i="22"/>
  <c r="O37" i="20"/>
  <c r="U17" i="20"/>
  <c r="O34" i="30"/>
  <c r="U35" i="29"/>
  <c r="O25" i="29"/>
  <c r="U19" i="29"/>
  <c r="O30" i="28"/>
  <c r="O22" i="28"/>
  <c r="O18" i="28"/>
  <c r="U30" i="27"/>
  <c r="U22" i="27"/>
  <c r="U38" i="27"/>
  <c r="O36" i="26"/>
  <c r="O28" i="26"/>
  <c r="O20" i="26"/>
  <c r="O12" i="24"/>
  <c r="O29" i="24"/>
  <c r="O19" i="24"/>
  <c r="U22" i="23"/>
  <c r="U38" i="23"/>
  <c r="O39" i="22"/>
  <c r="O23" i="22"/>
  <c r="U11" i="22"/>
  <c r="O33" i="22"/>
  <c r="O17" i="22"/>
  <c r="U37" i="22"/>
  <c r="O31" i="21"/>
  <c r="O27" i="21"/>
  <c r="O23" i="21"/>
  <c r="O19" i="21"/>
  <c r="O29" i="20"/>
  <c r="O21" i="20"/>
  <c r="U33" i="20"/>
  <c r="U25" i="20"/>
  <c r="U12" i="1"/>
  <c r="O25" i="1"/>
  <c r="U35" i="1"/>
  <c r="C12" i="1"/>
  <c r="C37" i="29"/>
  <c r="AM17" i="15" s="1"/>
  <c r="AC17" i="18" s="1"/>
  <c r="C33" i="29"/>
  <c r="AI17" i="15" s="1"/>
  <c r="Y17" i="18" s="1"/>
  <c r="C29" i="29"/>
  <c r="AE17" i="15" s="1"/>
  <c r="U17" i="18" s="1"/>
  <c r="C25" i="29"/>
  <c r="AA17" i="15" s="1"/>
  <c r="Q17" i="18" s="1"/>
  <c r="C21" i="29"/>
  <c r="W17" i="15" s="1"/>
  <c r="M17" i="18" s="1"/>
  <c r="C17" i="29"/>
  <c r="S17" i="15" s="1"/>
  <c r="I17" i="18" s="1"/>
  <c r="C15" i="29"/>
  <c r="Q17" i="15" s="1"/>
  <c r="G17" i="18" s="1"/>
  <c r="O17" i="30"/>
  <c r="O38" i="30"/>
  <c r="O22" i="30"/>
  <c r="O21" i="30"/>
  <c r="C29" i="30"/>
  <c r="AE18" i="15" s="1"/>
  <c r="U18" i="18" s="1"/>
  <c r="C25" i="30"/>
  <c r="AA18" i="15" s="1"/>
  <c r="Q18" i="18" s="1"/>
  <c r="C21" i="30"/>
  <c r="W18" i="15" s="1"/>
  <c r="M18" i="18" s="1"/>
  <c r="C17" i="30"/>
  <c r="S18" i="15" s="1"/>
  <c r="I18" i="18" s="1"/>
  <c r="O14" i="30"/>
  <c r="O13" i="30"/>
  <c r="C13" i="30"/>
  <c r="O18" i="15" s="1"/>
  <c r="E18" i="18" s="1"/>
  <c r="O10" i="30"/>
  <c r="C36" i="29"/>
  <c r="AL17" i="15" s="1"/>
  <c r="AB17" i="18" s="1"/>
  <c r="C28" i="29"/>
  <c r="AD17" i="15" s="1"/>
  <c r="T17" i="18" s="1"/>
  <c r="C24" i="29"/>
  <c r="Z17" i="15" s="1"/>
  <c r="P17" i="18" s="1"/>
  <c r="C16" i="29"/>
  <c r="R17" i="15" s="1"/>
  <c r="H17" i="18" s="1"/>
  <c r="U31" i="29"/>
  <c r="O32" i="29"/>
  <c r="O24" i="29"/>
  <c r="O16" i="29"/>
  <c r="C32" i="29"/>
  <c r="AH17" i="15" s="1"/>
  <c r="X17" i="18" s="1"/>
  <c r="C20" i="29"/>
  <c r="V17" i="15" s="1"/>
  <c r="L17" i="18" s="1"/>
  <c r="O37" i="29"/>
  <c r="O29" i="29"/>
  <c r="O21" i="29"/>
  <c r="C39" i="29"/>
  <c r="AO17" i="15" s="1"/>
  <c r="AE17" i="18" s="1"/>
  <c r="C35" i="29"/>
  <c r="AK17" i="15" s="1"/>
  <c r="AA17" i="18" s="1"/>
  <c r="C31" i="29"/>
  <c r="AG17" i="15" s="1"/>
  <c r="W17" i="18" s="1"/>
  <c r="C27" i="29"/>
  <c r="AC17" i="15" s="1"/>
  <c r="S17" i="18" s="1"/>
  <c r="C23" i="29"/>
  <c r="Y17" i="15" s="1"/>
  <c r="O17" i="18" s="1"/>
  <c r="C19" i="29"/>
  <c r="U17" i="15" s="1"/>
  <c r="K17" i="18" s="1"/>
  <c r="U27" i="29"/>
  <c r="O36" i="29"/>
  <c r="O28" i="29"/>
  <c r="O20" i="29"/>
  <c r="U39" i="29"/>
  <c r="U23" i="29"/>
  <c r="U15" i="29"/>
  <c r="C13" i="29"/>
  <c r="O17" i="15" s="1"/>
  <c r="E17" i="18" s="1"/>
  <c r="O13" i="29"/>
  <c r="O12" i="29"/>
  <c r="C12" i="29"/>
  <c r="N17" i="15" s="1"/>
  <c r="D17" i="18" s="1"/>
  <c r="U11" i="29"/>
  <c r="U19" i="28"/>
  <c r="O26" i="28"/>
  <c r="O38" i="28"/>
  <c r="U31" i="28"/>
  <c r="U15" i="28"/>
  <c r="O14" i="28"/>
  <c r="U36" i="27"/>
  <c r="O26" i="27"/>
  <c r="O18" i="27"/>
  <c r="O34" i="27"/>
  <c r="O24" i="27"/>
  <c r="O16" i="27"/>
  <c r="U32" i="27"/>
  <c r="U14" i="27"/>
  <c r="U12" i="27"/>
  <c r="O34" i="26"/>
  <c r="O26" i="26"/>
  <c r="O18" i="26"/>
  <c r="U39" i="26"/>
  <c r="O32" i="26"/>
  <c r="O24" i="26"/>
  <c r="O16" i="26"/>
  <c r="U23" i="26"/>
  <c r="O38" i="26"/>
  <c r="O30" i="26"/>
  <c r="O22" i="26"/>
  <c r="O14" i="26"/>
  <c r="O12" i="26"/>
  <c r="O10" i="26"/>
  <c r="U38" i="25"/>
  <c r="O18" i="25"/>
  <c r="U22" i="25"/>
  <c r="O34" i="25"/>
  <c r="U24" i="24"/>
  <c r="O28" i="24"/>
  <c r="O16" i="24"/>
  <c r="U38" i="24"/>
  <c r="U30" i="24"/>
  <c r="U22" i="24"/>
  <c r="U32" i="24"/>
  <c r="O36" i="24"/>
  <c r="U20" i="24"/>
  <c r="U34" i="24"/>
  <c r="U26" i="24"/>
  <c r="U18" i="24"/>
  <c r="U14" i="24"/>
  <c r="O31" i="23"/>
  <c r="U35" i="23"/>
  <c r="U19" i="23"/>
  <c r="U30" i="23"/>
  <c r="U25" i="23"/>
  <c r="O14" i="23"/>
  <c r="U35" i="22"/>
  <c r="U27" i="22"/>
  <c r="U19" i="22"/>
  <c r="O13" i="22"/>
  <c r="U10" i="22"/>
  <c r="O29" i="21"/>
  <c r="O35" i="21"/>
  <c r="U26" i="21"/>
  <c r="O37" i="21"/>
  <c r="O33" i="21"/>
  <c r="O25" i="21"/>
  <c r="O17" i="21"/>
  <c r="U22" i="21"/>
  <c r="O21" i="21"/>
  <c r="O39" i="21"/>
  <c r="O15" i="21"/>
  <c r="O13" i="21"/>
  <c r="O11" i="21"/>
  <c r="O35" i="20"/>
  <c r="O27" i="20"/>
  <c r="O19" i="20"/>
  <c r="U31" i="20"/>
  <c r="U23" i="20"/>
  <c r="U15" i="20"/>
  <c r="O13" i="20"/>
  <c r="U11" i="20"/>
  <c r="O36" i="1"/>
  <c r="U16" i="1"/>
  <c r="O32" i="1"/>
  <c r="O24" i="1"/>
  <c r="U33" i="1"/>
  <c r="U21" i="1"/>
  <c r="O40" i="1"/>
  <c r="O29" i="1"/>
  <c r="U20" i="1"/>
  <c r="O37" i="1"/>
  <c r="O28" i="1"/>
  <c r="U17" i="1"/>
  <c r="O13" i="1"/>
  <c r="U10" i="1"/>
  <c r="C31" i="30"/>
  <c r="AG18" i="15" s="1"/>
  <c r="W18" i="18" s="1"/>
  <c r="C27" i="30"/>
  <c r="AC18" i="15" s="1"/>
  <c r="S18" i="18" s="1"/>
  <c r="C23" i="30"/>
  <c r="Y18" i="15" s="1"/>
  <c r="O18" i="18" s="1"/>
  <c r="C19" i="30"/>
  <c r="U18" i="15" s="1"/>
  <c r="K18" i="18" s="1"/>
  <c r="C15" i="30"/>
  <c r="Q18" i="15" s="1"/>
  <c r="G18" i="18" s="1"/>
  <c r="C11" i="30"/>
  <c r="M18" i="15" s="1"/>
  <c r="C18" i="18" s="1"/>
  <c r="C40" i="30"/>
  <c r="I40" i="30" s="1"/>
  <c r="K40" i="30" s="1"/>
  <c r="C38" i="30"/>
  <c r="AN18" i="15" s="1"/>
  <c r="AD18" i="18" s="1"/>
  <c r="C10" i="28"/>
  <c r="I10" i="28" s="1"/>
  <c r="L10" i="28" s="1"/>
  <c r="C38" i="22"/>
  <c r="AN10" i="15" s="1"/>
  <c r="AD10" i="18" s="1"/>
  <c r="C34" i="22"/>
  <c r="AJ10" i="15" s="1"/>
  <c r="Z10" i="18" s="1"/>
  <c r="C30" i="22"/>
  <c r="C26" i="22"/>
  <c r="C22" i="22"/>
  <c r="X10" i="15" s="1"/>
  <c r="N10" i="18" s="1"/>
  <c r="C18" i="22"/>
  <c r="I18" i="22" s="1"/>
  <c r="L18" i="22" s="1"/>
  <c r="C14" i="22"/>
  <c r="I14" i="22" s="1"/>
  <c r="L14" i="22" s="1"/>
  <c r="O10" i="20"/>
  <c r="U19" i="1"/>
  <c r="O19" i="1"/>
  <c r="U39" i="24"/>
  <c r="O39" i="24"/>
  <c r="U35" i="24"/>
  <c r="O35" i="24"/>
  <c r="U31" i="24"/>
  <c r="O31" i="24"/>
  <c r="U27" i="24"/>
  <c r="O27" i="24"/>
  <c r="U23" i="24"/>
  <c r="O23" i="24"/>
  <c r="U15" i="24"/>
  <c r="O15" i="24"/>
  <c r="U11" i="24"/>
  <c r="O11" i="24"/>
  <c r="C10" i="24"/>
  <c r="M10" i="24" s="1"/>
  <c r="U10" i="24"/>
  <c r="U10" i="29"/>
  <c r="O10" i="23"/>
  <c r="C10" i="30"/>
  <c r="I10" i="30" s="1"/>
  <c r="J10" i="30" s="1"/>
  <c r="C10" i="26"/>
  <c r="C10" i="22"/>
  <c r="I10" i="22" s="1"/>
  <c r="O31" i="1"/>
  <c r="O15" i="1"/>
  <c r="C10" i="20"/>
  <c r="I10" i="20" s="1"/>
  <c r="L10" i="20" s="1"/>
  <c r="U39" i="1"/>
  <c r="O39" i="1"/>
  <c r="U23" i="1"/>
  <c r="O23" i="1"/>
  <c r="U10" i="21"/>
  <c r="O10" i="21"/>
  <c r="O10" i="27"/>
  <c r="U10" i="25"/>
  <c r="U27" i="1"/>
  <c r="U11" i="1"/>
  <c r="C39" i="1"/>
  <c r="AO7" i="15" s="1"/>
  <c r="AE7" i="18" s="1"/>
  <c r="C31" i="1"/>
  <c r="AG7" i="15" s="1"/>
  <c r="W7" i="18" s="1"/>
  <c r="C23" i="1"/>
  <c r="Y7" i="15" s="1"/>
  <c r="O7" i="18" s="1"/>
  <c r="C15" i="1"/>
  <c r="M15" i="1" s="1"/>
  <c r="O32" i="20"/>
  <c r="U32" i="20"/>
  <c r="O28" i="20"/>
  <c r="U28" i="20"/>
  <c r="O24" i="20"/>
  <c r="U24" i="20"/>
  <c r="O20" i="20"/>
  <c r="U20" i="20"/>
  <c r="O16" i="20"/>
  <c r="U16" i="20"/>
  <c r="O12" i="20"/>
  <c r="U12" i="20"/>
  <c r="C34" i="20"/>
  <c r="AJ8" i="15" s="1"/>
  <c r="Z8" i="18" s="1"/>
  <c r="C30" i="20"/>
  <c r="AF8" i="15" s="1"/>
  <c r="V8" i="18" s="1"/>
  <c r="C26" i="20"/>
  <c r="AB8" i="15" s="1"/>
  <c r="R8" i="18" s="1"/>
  <c r="C22" i="20"/>
  <c r="X8" i="15" s="1"/>
  <c r="N8" i="18" s="1"/>
  <c r="C18" i="20"/>
  <c r="T8" i="15" s="1"/>
  <c r="J8" i="18" s="1"/>
  <c r="C14" i="20"/>
  <c r="P8" i="15" s="1"/>
  <c r="F8" i="18" s="1"/>
  <c r="U38" i="21"/>
  <c r="U15" i="23"/>
  <c r="O15" i="23"/>
  <c r="U11" i="23"/>
  <c r="O11" i="23"/>
  <c r="O27" i="23"/>
  <c r="C35" i="1"/>
  <c r="AK7" i="15" s="1"/>
  <c r="AA7" i="18" s="1"/>
  <c r="C27" i="1"/>
  <c r="AC7" i="15" s="1"/>
  <c r="S7" i="18" s="1"/>
  <c r="C19" i="1"/>
  <c r="U7" i="15" s="1"/>
  <c r="K7" i="18" s="1"/>
  <c r="C11" i="1"/>
  <c r="M7" i="15" s="1"/>
  <c r="C7" i="18" s="1"/>
  <c r="O36" i="20"/>
  <c r="U36" i="20"/>
  <c r="C10" i="29"/>
  <c r="I10" i="29" s="1"/>
  <c r="K10" i="29" s="1"/>
  <c r="C10" i="25"/>
  <c r="I10" i="25" s="1"/>
  <c r="L10" i="25" s="1"/>
  <c r="C10" i="21"/>
  <c r="I10" i="21" s="1"/>
  <c r="J10" i="21" s="1"/>
  <c r="U34" i="21"/>
  <c r="U18" i="21"/>
  <c r="O39" i="23"/>
  <c r="O23" i="23"/>
  <c r="C39" i="23"/>
  <c r="AO11" i="15" s="1"/>
  <c r="AE11" i="18" s="1"/>
  <c r="C35" i="23"/>
  <c r="C31" i="23"/>
  <c r="AG11" i="15" s="1"/>
  <c r="W11" i="18" s="1"/>
  <c r="C27" i="23"/>
  <c r="C23" i="23"/>
  <c r="C19" i="23"/>
  <c r="U11" i="15" s="1"/>
  <c r="K11" i="18" s="1"/>
  <c r="C15" i="23"/>
  <c r="C11" i="23"/>
  <c r="M11" i="15" s="1"/>
  <c r="C11" i="18" s="1"/>
  <c r="C37" i="1"/>
  <c r="AM7" i="15" s="1"/>
  <c r="AC7" i="18" s="1"/>
  <c r="C33" i="1"/>
  <c r="AI7" i="15" s="1"/>
  <c r="Y7" i="18" s="1"/>
  <c r="C29" i="1"/>
  <c r="AE7" i="15" s="1"/>
  <c r="U7" i="18" s="1"/>
  <c r="C25" i="1"/>
  <c r="AA7" i="15" s="1"/>
  <c r="Q7" i="18" s="1"/>
  <c r="C21" i="1"/>
  <c r="W7" i="15" s="1"/>
  <c r="M7" i="18" s="1"/>
  <c r="C17" i="1"/>
  <c r="S7" i="15" s="1"/>
  <c r="I7" i="18" s="1"/>
  <c r="C13" i="1"/>
  <c r="O7" i="15" s="1"/>
  <c r="E7" i="18" s="1"/>
  <c r="U34" i="20"/>
  <c r="O34" i="20"/>
  <c r="U30" i="20"/>
  <c r="O30" i="20"/>
  <c r="U26" i="20"/>
  <c r="O26" i="20"/>
  <c r="U22" i="20"/>
  <c r="O22" i="20"/>
  <c r="U18" i="20"/>
  <c r="O18" i="20"/>
  <c r="U14" i="20"/>
  <c r="O14" i="20"/>
  <c r="C36" i="20"/>
  <c r="AL8" i="15" s="1"/>
  <c r="AB8" i="18" s="1"/>
  <c r="C32" i="20"/>
  <c r="AH8" i="15" s="1"/>
  <c r="X8" i="18" s="1"/>
  <c r="C28" i="20"/>
  <c r="AD8" i="15" s="1"/>
  <c r="T8" i="18" s="1"/>
  <c r="C24" i="20"/>
  <c r="Z8" i="15" s="1"/>
  <c r="P8" i="18" s="1"/>
  <c r="C20" i="20"/>
  <c r="V8" i="15" s="1"/>
  <c r="L8" i="18" s="1"/>
  <c r="C16" i="20"/>
  <c r="R8" i="15" s="1"/>
  <c r="H8" i="18" s="1"/>
  <c r="C12" i="20"/>
  <c r="N8" i="15" s="1"/>
  <c r="D8" i="18" s="1"/>
  <c r="C40" i="21"/>
  <c r="AP9" i="15" s="1"/>
  <c r="AF9" i="18" s="1"/>
  <c r="C36" i="21"/>
  <c r="AL9" i="15" s="1"/>
  <c r="AB9" i="18" s="1"/>
  <c r="C32" i="21"/>
  <c r="AH9" i="15" s="1"/>
  <c r="X9" i="18" s="1"/>
  <c r="C28" i="21"/>
  <c r="AD9" i="15" s="1"/>
  <c r="T9" i="18" s="1"/>
  <c r="C24" i="21"/>
  <c r="Z9" i="15" s="1"/>
  <c r="P9" i="18" s="1"/>
  <c r="C20" i="21"/>
  <c r="C16" i="21"/>
  <c r="R9" i="15" s="1"/>
  <c r="H9" i="18" s="1"/>
  <c r="C12" i="21"/>
  <c r="N9" i="15" s="1"/>
  <c r="D9" i="18" s="1"/>
  <c r="U30" i="21"/>
  <c r="U14" i="21"/>
  <c r="O38" i="22"/>
  <c r="U38" i="22"/>
  <c r="O34" i="22"/>
  <c r="U34" i="22"/>
  <c r="O30" i="22"/>
  <c r="U30" i="22"/>
  <c r="O26" i="22"/>
  <c r="U26" i="22"/>
  <c r="O22" i="22"/>
  <c r="U22" i="22"/>
  <c r="O18" i="22"/>
  <c r="U18" i="22"/>
  <c r="O14" i="22"/>
  <c r="U14" i="22"/>
  <c r="C38" i="1"/>
  <c r="I38" i="1" s="1"/>
  <c r="L38" i="1" s="1"/>
  <c r="C34" i="1"/>
  <c r="AJ7" i="15" s="1"/>
  <c r="Z7" i="18" s="1"/>
  <c r="C30" i="1"/>
  <c r="C26" i="1"/>
  <c r="AB7" i="15" s="1"/>
  <c r="R7" i="18" s="1"/>
  <c r="C22" i="1"/>
  <c r="C18" i="1"/>
  <c r="T7" i="15" s="1"/>
  <c r="J7" i="18" s="1"/>
  <c r="C14" i="1"/>
  <c r="P7" i="15" s="1"/>
  <c r="F7" i="18" s="1"/>
  <c r="C37" i="20"/>
  <c r="AM8" i="15" s="1"/>
  <c r="AC8" i="18" s="1"/>
  <c r="C33" i="20"/>
  <c r="AI8" i="15" s="1"/>
  <c r="Y8" i="18" s="1"/>
  <c r="C29" i="20"/>
  <c r="AE8" i="15" s="1"/>
  <c r="U8" i="18" s="1"/>
  <c r="C25" i="20"/>
  <c r="C21" i="20"/>
  <c r="W8" i="15" s="1"/>
  <c r="M8" i="18" s="1"/>
  <c r="C17" i="20"/>
  <c r="S8" i="15" s="1"/>
  <c r="I8" i="18" s="1"/>
  <c r="C13" i="20"/>
  <c r="O8" i="15" s="1"/>
  <c r="E8" i="18" s="1"/>
  <c r="O40" i="21"/>
  <c r="O36" i="21"/>
  <c r="O32" i="21"/>
  <c r="O28" i="21"/>
  <c r="O24" i="21"/>
  <c r="O20" i="21"/>
  <c r="O16" i="21"/>
  <c r="O12" i="21"/>
  <c r="C39" i="21"/>
  <c r="C35" i="21"/>
  <c r="AK9" i="15" s="1"/>
  <c r="AA9" i="18" s="1"/>
  <c r="C31" i="21"/>
  <c r="AG9" i="15" s="1"/>
  <c r="W9" i="18" s="1"/>
  <c r="C27" i="21"/>
  <c r="AC9" i="15" s="1"/>
  <c r="S9" i="18" s="1"/>
  <c r="C23" i="21"/>
  <c r="C19" i="21"/>
  <c r="U9" i="15" s="1"/>
  <c r="K9" i="18" s="1"/>
  <c r="C15" i="21"/>
  <c r="Q9" i="15" s="1"/>
  <c r="G9" i="18" s="1"/>
  <c r="C11" i="21"/>
  <c r="M9" i="15" s="1"/>
  <c r="C9" i="18" s="1"/>
  <c r="O36" i="22"/>
  <c r="O32" i="22"/>
  <c r="O28" i="22"/>
  <c r="O24" i="22"/>
  <c r="O20" i="22"/>
  <c r="O16" i="22"/>
  <c r="O12" i="22"/>
  <c r="C37" i="22"/>
  <c r="AM10" i="15" s="1"/>
  <c r="AC10" i="18" s="1"/>
  <c r="C33" i="22"/>
  <c r="AI10" i="15" s="1"/>
  <c r="Y10" i="18" s="1"/>
  <c r="C29" i="22"/>
  <c r="C25" i="22"/>
  <c r="C21" i="22"/>
  <c r="W10" i="15" s="1"/>
  <c r="M10" i="18" s="1"/>
  <c r="C17" i="22"/>
  <c r="S10" i="15" s="1"/>
  <c r="I10" i="18" s="1"/>
  <c r="C13" i="22"/>
  <c r="I13" i="22" s="1"/>
  <c r="L13" i="22" s="1"/>
  <c r="O34" i="23"/>
  <c r="O26" i="23"/>
  <c r="O18" i="23"/>
  <c r="O13" i="23"/>
  <c r="U29" i="23"/>
  <c r="O33" i="24"/>
  <c r="O17" i="24"/>
  <c r="C37" i="24"/>
  <c r="AM12" i="15" s="1"/>
  <c r="AC12" i="18" s="1"/>
  <c r="C33" i="24"/>
  <c r="AI12" i="15" s="1"/>
  <c r="Y12" i="18" s="1"/>
  <c r="C29" i="24"/>
  <c r="AE12" i="15" s="1"/>
  <c r="U12" i="18" s="1"/>
  <c r="C25" i="24"/>
  <c r="C21" i="24"/>
  <c r="C17" i="24"/>
  <c r="C13" i="24"/>
  <c r="O30" i="25"/>
  <c r="O14" i="25"/>
  <c r="C37" i="26"/>
  <c r="AM14" i="15" s="1"/>
  <c r="AC14" i="18" s="1"/>
  <c r="C33" i="26"/>
  <c r="AI14" i="15" s="1"/>
  <c r="Y14" i="18" s="1"/>
  <c r="C29" i="26"/>
  <c r="AE14" i="15" s="1"/>
  <c r="U14" i="18" s="1"/>
  <c r="C25" i="26"/>
  <c r="C21" i="26"/>
  <c r="W14" i="15" s="1"/>
  <c r="M14" i="18" s="1"/>
  <c r="C17" i="26"/>
  <c r="C13" i="26"/>
  <c r="O14" i="15" s="1"/>
  <c r="E14" i="18" s="1"/>
  <c r="U35" i="26"/>
  <c r="U19" i="26"/>
  <c r="U39" i="27"/>
  <c r="O39" i="27"/>
  <c r="U35" i="27"/>
  <c r="O35" i="27"/>
  <c r="U31" i="27"/>
  <c r="O31" i="27"/>
  <c r="U27" i="27"/>
  <c r="O27" i="27"/>
  <c r="U23" i="27"/>
  <c r="O23" i="27"/>
  <c r="U19" i="27"/>
  <c r="O19" i="27"/>
  <c r="U15" i="27"/>
  <c r="O15" i="27"/>
  <c r="U11" i="27"/>
  <c r="O11" i="27"/>
  <c r="C38" i="21"/>
  <c r="AN9" i="15" s="1"/>
  <c r="AD9" i="18" s="1"/>
  <c r="C34" i="21"/>
  <c r="AJ9" i="15" s="1"/>
  <c r="Z9" i="18" s="1"/>
  <c r="C30" i="21"/>
  <c r="AF9" i="15" s="1"/>
  <c r="V9" i="18" s="1"/>
  <c r="C26" i="21"/>
  <c r="AB9" i="15" s="1"/>
  <c r="R9" i="18" s="1"/>
  <c r="C22" i="21"/>
  <c r="X9" i="15" s="1"/>
  <c r="N9" i="18" s="1"/>
  <c r="C18" i="21"/>
  <c r="T9" i="15" s="1"/>
  <c r="J9" i="18" s="1"/>
  <c r="C14" i="21"/>
  <c r="P9" i="15" s="1"/>
  <c r="F9" i="18" s="1"/>
  <c r="C36" i="22"/>
  <c r="C32" i="22"/>
  <c r="AH10" i="15" s="1"/>
  <c r="X10" i="18" s="1"/>
  <c r="C28" i="22"/>
  <c r="AD10" i="15" s="1"/>
  <c r="T10" i="18" s="1"/>
  <c r="C24" i="22"/>
  <c r="C20" i="22"/>
  <c r="C16" i="22"/>
  <c r="C12" i="22"/>
  <c r="O37" i="23"/>
  <c r="O33" i="23"/>
  <c r="O21" i="23"/>
  <c r="O17" i="23"/>
  <c r="C37" i="23"/>
  <c r="C33" i="23"/>
  <c r="M33" i="23" s="1"/>
  <c r="C29" i="23"/>
  <c r="AE11" i="15" s="1"/>
  <c r="U11" i="18" s="1"/>
  <c r="C25" i="23"/>
  <c r="AA11" i="15" s="1"/>
  <c r="Q11" i="18" s="1"/>
  <c r="C21" i="23"/>
  <c r="C17" i="23"/>
  <c r="S11" i="15" s="1"/>
  <c r="I11" i="18" s="1"/>
  <c r="C13" i="23"/>
  <c r="O11" i="15" s="1"/>
  <c r="E11" i="18" s="1"/>
  <c r="O37" i="24"/>
  <c r="O21" i="24"/>
  <c r="O26" i="25"/>
  <c r="C40" i="25"/>
  <c r="AP13" i="15" s="1"/>
  <c r="AF13" i="18" s="1"/>
  <c r="C36" i="25"/>
  <c r="C32" i="25"/>
  <c r="AH13" i="15" s="1"/>
  <c r="X13" i="18" s="1"/>
  <c r="C28" i="25"/>
  <c r="C24" i="25"/>
  <c r="Z13" i="15" s="1"/>
  <c r="P13" i="18" s="1"/>
  <c r="C20" i="25"/>
  <c r="I20" i="25" s="1"/>
  <c r="L20" i="25" s="1"/>
  <c r="C16" i="25"/>
  <c r="R13" i="15" s="1"/>
  <c r="H13" i="18" s="1"/>
  <c r="C12" i="25"/>
  <c r="U31" i="26"/>
  <c r="U15" i="26"/>
  <c r="C39" i="27"/>
  <c r="C35" i="27"/>
  <c r="AK15" i="15" s="1"/>
  <c r="AA15" i="18" s="1"/>
  <c r="C31" i="27"/>
  <c r="C27" i="27"/>
  <c r="AC15" i="15" s="1"/>
  <c r="S15" i="18" s="1"/>
  <c r="C23" i="27"/>
  <c r="C19" i="27"/>
  <c r="U15" i="15" s="1"/>
  <c r="K15" i="18" s="1"/>
  <c r="C15" i="27"/>
  <c r="C11" i="27"/>
  <c r="M15" i="15" s="1"/>
  <c r="C15" i="18" s="1"/>
  <c r="U38" i="29"/>
  <c r="O38" i="29"/>
  <c r="U34" i="29"/>
  <c r="O34" i="29"/>
  <c r="U30" i="29"/>
  <c r="O30" i="29"/>
  <c r="U26" i="29"/>
  <c r="O26" i="29"/>
  <c r="U22" i="29"/>
  <c r="O22" i="29"/>
  <c r="U18" i="29"/>
  <c r="O18" i="29"/>
  <c r="U14" i="29"/>
  <c r="O14" i="29"/>
  <c r="C38" i="29"/>
  <c r="AN17" i="15" s="1"/>
  <c r="AD17" i="18" s="1"/>
  <c r="C34" i="29"/>
  <c r="AJ17" i="15" s="1"/>
  <c r="Z17" i="18" s="1"/>
  <c r="C30" i="29"/>
  <c r="AF17" i="15" s="1"/>
  <c r="V17" i="18" s="1"/>
  <c r="C26" i="29"/>
  <c r="AB17" i="15" s="1"/>
  <c r="R17" i="18" s="1"/>
  <c r="C22" i="29"/>
  <c r="X17" i="15" s="1"/>
  <c r="N17" i="18" s="1"/>
  <c r="C18" i="29"/>
  <c r="T17" i="15" s="1"/>
  <c r="J17" i="18" s="1"/>
  <c r="C14" i="29"/>
  <c r="P17" i="15" s="1"/>
  <c r="F17" i="18" s="1"/>
  <c r="C10" i="1"/>
  <c r="I10" i="1" s="1"/>
  <c r="C10" i="27"/>
  <c r="M10" i="27" s="1"/>
  <c r="C10" i="23"/>
  <c r="I10" i="23" s="1"/>
  <c r="L10" i="23" s="1"/>
  <c r="O38" i="1"/>
  <c r="O34" i="1"/>
  <c r="O30" i="1"/>
  <c r="O26" i="1"/>
  <c r="O22" i="1"/>
  <c r="O18" i="1"/>
  <c r="O14" i="1"/>
  <c r="C40" i="1"/>
  <c r="AP7" i="15" s="1"/>
  <c r="AF7" i="18" s="1"/>
  <c r="C36" i="1"/>
  <c r="AL7" i="15" s="1"/>
  <c r="AB7" i="18" s="1"/>
  <c r="C32" i="1"/>
  <c r="AH7" i="15" s="1"/>
  <c r="X7" i="18" s="1"/>
  <c r="C28" i="1"/>
  <c r="AD7" i="15" s="1"/>
  <c r="T7" i="18" s="1"/>
  <c r="C24" i="1"/>
  <c r="Z7" i="15" s="1"/>
  <c r="P7" i="18" s="1"/>
  <c r="C20" i="1"/>
  <c r="V7" i="15" s="1"/>
  <c r="L7" i="18" s="1"/>
  <c r="C16" i="1"/>
  <c r="R7" i="15" s="1"/>
  <c r="H7" i="18" s="1"/>
  <c r="N7" i="15"/>
  <c r="D7" i="18" s="1"/>
  <c r="C35" i="20"/>
  <c r="AK8" i="15" s="1"/>
  <c r="AA8" i="18" s="1"/>
  <c r="C31" i="20"/>
  <c r="AG8" i="15" s="1"/>
  <c r="W8" i="18" s="1"/>
  <c r="C27" i="20"/>
  <c r="AC8" i="15" s="1"/>
  <c r="S8" i="18" s="1"/>
  <c r="C23" i="20"/>
  <c r="C19" i="20"/>
  <c r="U8" i="15" s="1"/>
  <c r="K8" i="18" s="1"/>
  <c r="C15" i="20"/>
  <c r="Q8" i="15" s="1"/>
  <c r="G8" i="18" s="1"/>
  <c r="C11" i="20"/>
  <c r="M8" i="15" s="1"/>
  <c r="C8" i="18" s="1"/>
  <c r="C37" i="21"/>
  <c r="C33" i="21"/>
  <c r="AI9" i="15" s="1"/>
  <c r="Y9" i="18" s="1"/>
  <c r="C29" i="21"/>
  <c r="I29" i="21" s="1"/>
  <c r="J29" i="21" s="1"/>
  <c r="C25" i="21"/>
  <c r="AA9" i="15" s="1"/>
  <c r="Q9" i="18" s="1"/>
  <c r="C21" i="21"/>
  <c r="C17" i="21"/>
  <c r="C13" i="21"/>
  <c r="C39" i="22"/>
  <c r="AO10" i="15" s="1"/>
  <c r="AE10" i="18" s="1"/>
  <c r="C35" i="22"/>
  <c r="C31" i="22"/>
  <c r="AG10" i="15" s="1"/>
  <c r="W10" i="18" s="1"/>
  <c r="C27" i="22"/>
  <c r="C23" i="22"/>
  <c r="Y10" i="15" s="1"/>
  <c r="O10" i="18" s="1"/>
  <c r="C19" i="22"/>
  <c r="C15" i="22"/>
  <c r="Q10" i="15" s="1"/>
  <c r="G10" i="18" s="1"/>
  <c r="C11" i="22"/>
  <c r="I11" i="22" s="1"/>
  <c r="L11" i="22" s="1"/>
  <c r="U16" i="23"/>
  <c r="O16" i="23"/>
  <c r="U12" i="23"/>
  <c r="O12" i="23"/>
  <c r="O40" i="23"/>
  <c r="O36" i="23"/>
  <c r="O32" i="23"/>
  <c r="O28" i="23"/>
  <c r="O24" i="23"/>
  <c r="O20" i="23"/>
  <c r="C40" i="23"/>
  <c r="AP11" i="15" s="1"/>
  <c r="AF11" i="18" s="1"/>
  <c r="C36" i="23"/>
  <c r="C32" i="23"/>
  <c r="I32" i="23" s="1"/>
  <c r="L32" i="23" s="1"/>
  <c r="C28" i="23"/>
  <c r="C24" i="23"/>
  <c r="Z11" i="15" s="1"/>
  <c r="P11" i="18" s="1"/>
  <c r="C20" i="23"/>
  <c r="I20" i="23" s="1"/>
  <c r="L20" i="23" s="1"/>
  <c r="C16" i="23"/>
  <c r="R11" i="15" s="1"/>
  <c r="H11" i="18" s="1"/>
  <c r="C12" i="23"/>
  <c r="O25" i="24"/>
  <c r="C39" i="24"/>
  <c r="AO12" i="15" s="1"/>
  <c r="AE12" i="18" s="1"/>
  <c r="C35" i="24"/>
  <c r="AK12" i="15" s="1"/>
  <c r="AA12" i="18" s="1"/>
  <c r="C31" i="24"/>
  <c r="AG12" i="15" s="1"/>
  <c r="W12" i="18" s="1"/>
  <c r="C27" i="24"/>
  <c r="AC12" i="15" s="1"/>
  <c r="S12" i="18" s="1"/>
  <c r="C23" i="24"/>
  <c r="Y12" i="15" s="1"/>
  <c r="O12" i="18" s="1"/>
  <c r="C19" i="24"/>
  <c r="U12" i="15" s="1"/>
  <c r="K12" i="18" s="1"/>
  <c r="C15" i="24"/>
  <c r="C11" i="24"/>
  <c r="M12" i="15" s="1"/>
  <c r="C12" i="18" s="1"/>
  <c r="U27" i="26"/>
  <c r="U11" i="26"/>
  <c r="O40" i="25"/>
  <c r="O36" i="25"/>
  <c r="O32" i="25"/>
  <c r="O28" i="25"/>
  <c r="O24" i="25"/>
  <c r="O20" i="25"/>
  <c r="O16" i="25"/>
  <c r="O12" i="25"/>
  <c r="C38" i="25"/>
  <c r="C34" i="25"/>
  <c r="AJ13" i="15" s="1"/>
  <c r="Z13" i="18" s="1"/>
  <c r="C30" i="25"/>
  <c r="AF13" i="15" s="1"/>
  <c r="V13" i="18" s="1"/>
  <c r="C26" i="25"/>
  <c r="AB13" i="15" s="1"/>
  <c r="R13" i="18" s="1"/>
  <c r="C22" i="25"/>
  <c r="C18" i="25"/>
  <c r="T13" i="15" s="1"/>
  <c r="J13" i="18" s="1"/>
  <c r="C14" i="25"/>
  <c r="P13" i="15" s="1"/>
  <c r="F13" i="18" s="1"/>
  <c r="O40" i="26"/>
  <c r="C39" i="26"/>
  <c r="C35" i="26"/>
  <c r="AK14" i="15" s="1"/>
  <c r="AA14" i="18" s="1"/>
  <c r="C31" i="26"/>
  <c r="C27" i="26"/>
  <c r="AC14" i="15" s="1"/>
  <c r="S14" i="18" s="1"/>
  <c r="C23" i="26"/>
  <c r="C19" i="26"/>
  <c r="U14" i="15" s="1"/>
  <c r="K14" i="18" s="1"/>
  <c r="C15" i="26"/>
  <c r="C11" i="26"/>
  <c r="M14" i="15" s="1"/>
  <c r="C14" i="18" s="1"/>
  <c r="U37" i="26"/>
  <c r="U33" i="26"/>
  <c r="U29" i="26"/>
  <c r="U25" i="26"/>
  <c r="U21" i="26"/>
  <c r="U17" i="26"/>
  <c r="U13" i="26"/>
  <c r="C37" i="27"/>
  <c r="C33" i="27"/>
  <c r="AI15" i="15" s="1"/>
  <c r="Y15" i="18" s="1"/>
  <c r="C29" i="27"/>
  <c r="C25" i="27"/>
  <c r="AA15" i="15" s="1"/>
  <c r="Q15" i="18" s="1"/>
  <c r="C21" i="27"/>
  <c r="C17" i="27"/>
  <c r="S15" i="15" s="1"/>
  <c r="I15" i="18" s="1"/>
  <c r="C13" i="27"/>
  <c r="U40" i="28"/>
  <c r="O40" i="28"/>
  <c r="U36" i="28"/>
  <c r="O36" i="28"/>
  <c r="U32" i="28"/>
  <c r="O32" i="28"/>
  <c r="U28" i="28"/>
  <c r="O28" i="28"/>
  <c r="U24" i="28"/>
  <c r="O24" i="28"/>
  <c r="U20" i="28"/>
  <c r="O20" i="28"/>
  <c r="U16" i="28"/>
  <c r="O16" i="28"/>
  <c r="U12" i="28"/>
  <c r="O12" i="28"/>
  <c r="U39" i="28"/>
  <c r="U23" i="28"/>
  <c r="O40" i="30"/>
  <c r="U40" i="30"/>
  <c r="O36" i="30"/>
  <c r="U36" i="30"/>
  <c r="O32" i="30"/>
  <c r="U32" i="30"/>
  <c r="O28" i="30"/>
  <c r="U28" i="30"/>
  <c r="O24" i="30"/>
  <c r="U24" i="30"/>
  <c r="O20" i="30"/>
  <c r="U20" i="30"/>
  <c r="O16" i="30"/>
  <c r="U16" i="30"/>
  <c r="O12" i="30"/>
  <c r="U12" i="30"/>
  <c r="C37" i="30"/>
  <c r="C38" i="24"/>
  <c r="C34" i="24"/>
  <c r="AJ12" i="15" s="1"/>
  <c r="Z12" i="18" s="1"/>
  <c r="C30" i="24"/>
  <c r="C26" i="24"/>
  <c r="AB12" i="15" s="1"/>
  <c r="R12" i="18" s="1"/>
  <c r="C22" i="24"/>
  <c r="C18" i="24"/>
  <c r="C14" i="24"/>
  <c r="O39" i="25"/>
  <c r="O35" i="25"/>
  <c r="O31" i="25"/>
  <c r="O27" i="25"/>
  <c r="O23" i="25"/>
  <c r="O19" i="25"/>
  <c r="O15" i="25"/>
  <c r="O11" i="25"/>
  <c r="C37" i="25"/>
  <c r="AM13" i="15" s="1"/>
  <c r="AC13" i="18" s="1"/>
  <c r="C33" i="25"/>
  <c r="AI13" i="15" s="1"/>
  <c r="Y13" i="18" s="1"/>
  <c r="C29" i="25"/>
  <c r="C25" i="25"/>
  <c r="AA13" i="15" s="1"/>
  <c r="Q13" i="18" s="1"/>
  <c r="C21" i="25"/>
  <c r="W13" i="15" s="1"/>
  <c r="M13" i="18" s="1"/>
  <c r="C17" i="25"/>
  <c r="S13" i="15" s="1"/>
  <c r="I13" i="18" s="1"/>
  <c r="C13" i="25"/>
  <c r="O13" i="15" s="1"/>
  <c r="E13" i="18" s="1"/>
  <c r="C38" i="26"/>
  <c r="AN14" i="15" s="1"/>
  <c r="AD14" i="18" s="1"/>
  <c r="C34" i="26"/>
  <c r="C30" i="26"/>
  <c r="AF14" i="15" s="1"/>
  <c r="V14" i="18" s="1"/>
  <c r="C26" i="26"/>
  <c r="AB14" i="15" s="1"/>
  <c r="R14" i="18" s="1"/>
  <c r="C22" i="26"/>
  <c r="X14" i="15" s="1"/>
  <c r="N14" i="18" s="1"/>
  <c r="C18" i="26"/>
  <c r="C14" i="26"/>
  <c r="P14" i="15" s="1"/>
  <c r="F14" i="18" s="1"/>
  <c r="C36" i="27"/>
  <c r="AL15" i="15" s="1"/>
  <c r="AB15" i="18" s="1"/>
  <c r="C32" i="27"/>
  <c r="AH15" i="15" s="1"/>
  <c r="X15" i="18" s="1"/>
  <c r="C28" i="27"/>
  <c r="AD15" i="15" s="1"/>
  <c r="T15" i="18" s="1"/>
  <c r="C24" i="27"/>
  <c r="Z15" i="15" s="1"/>
  <c r="P15" i="18" s="1"/>
  <c r="C20" i="27"/>
  <c r="V15" i="15" s="1"/>
  <c r="L15" i="18" s="1"/>
  <c r="C16" i="27"/>
  <c r="R15" i="15" s="1"/>
  <c r="H15" i="18" s="1"/>
  <c r="C12" i="27"/>
  <c r="N15" i="15" s="1"/>
  <c r="D15" i="18" s="1"/>
  <c r="U37" i="27"/>
  <c r="U33" i="27"/>
  <c r="U29" i="27"/>
  <c r="U25" i="27"/>
  <c r="U21" i="27"/>
  <c r="U17" i="27"/>
  <c r="U13" i="27"/>
  <c r="O35" i="28"/>
  <c r="O27" i="28"/>
  <c r="C37" i="28"/>
  <c r="AM16" i="15" s="1"/>
  <c r="AC16" i="18" s="1"/>
  <c r="C33" i="28"/>
  <c r="C29" i="28"/>
  <c r="AE16" i="15" s="1"/>
  <c r="U16" i="18" s="1"/>
  <c r="C25" i="28"/>
  <c r="I25" i="28" s="1"/>
  <c r="L25" i="28" s="1"/>
  <c r="C21" i="28"/>
  <c r="W16" i="15" s="1"/>
  <c r="M16" i="18" s="1"/>
  <c r="C17" i="28"/>
  <c r="C13" i="28"/>
  <c r="O16" i="15" s="1"/>
  <c r="E16" i="18" s="1"/>
  <c r="C36" i="30"/>
  <c r="C32" i="30"/>
  <c r="AH18" i="15" s="1"/>
  <c r="X18" i="18" s="1"/>
  <c r="C28" i="30"/>
  <c r="AD18" i="15" s="1"/>
  <c r="T18" i="18" s="1"/>
  <c r="C24" i="30"/>
  <c r="Z18" i="15" s="1"/>
  <c r="P18" i="18" s="1"/>
  <c r="C20" i="30"/>
  <c r="I20" i="30" s="1"/>
  <c r="J20" i="30" s="1"/>
  <c r="C16" i="30"/>
  <c r="R18" i="15" s="1"/>
  <c r="H18" i="18" s="1"/>
  <c r="C12" i="30"/>
  <c r="N18" i="15" s="1"/>
  <c r="D18" i="18" s="1"/>
  <c r="C38" i="23"/>
  <c r="C34" i="23"/>
  <c r="C30" i="23"/>
  <c r="I30" i="23" s="1"/>
  <c r="C26" i="23"/>
  <c r="AB11" i="15" s="1"/>
  <c r="R11" i="18" s="1"/>
  <c r="C22" i="23"/>
  <c r="I22" i="23" s="1"/>
  <c r="L22" i="23" s="1"/>
  <c r="C18" i="23"/>
  <c r="T11" i="15" s="1"/>
  <c r="J11" i="18" s="1"/>
  <c r="C14" i="23"/>
  <c r="C36" i="24"/>
  <c r="AL12" i="15" s="1"/>
  <c r="AB12" i="18" s="1"/>
  <c r="C32" i="24"/>
  <c r="AH12" i="15" s="1"/>
  <c r="X12" i="18" s="1"/>
  <c r="C28" i="24"/>
  <c r="C24" i="24"/>
  <c r="Z12" i="15" s="1"/>
  <c r="P12" i="18" s="1"/>
  <c r="C20" i="24"/>
  <c r="V12" i="15" s="1"/>
  <c r="L12" i="18" s="1"/>
  <c r="C16" i="24"/>
  <c r="R12" i="15" s="1"/>
  <c r="H12" i="18" s="1"/>
  <c r="C12" i="24"/>
  <c r="I12" i="24" s="1"/>
  <c r="L12" i="24" s="1"/>
  <c r="O37" i="25"/>
  <c r="O33" i="25"/>
  <c r="O29" i="25"/>
  <c r="O25" i="25"/>
  <c r="O21" i="25"/>
  <c r="O17" i="25"/>
  <c r="O13" i="25"/>
  <c r="C39" i="25"/>
  <c r="C35" i="25"/>
  <c r="AK13" i="15" s="1"/>
  <c r="AA13" i="18" s="1"/>
  <c r="C31" i="25"/>
  <c r="AG13" i="15" s="1"/>
  <c r="W13" i="18" s="1"/>
  <c r="C27" i="25"/>
  <c r="AC13" i="15" s="1"/>
  <c r="S13" i="18" s="1"/>
  <c r="C23" i="25"/>
  <c r="C19" i="25"/>
  <c r="U13" i="15" s="1"/>
  <c r="K13" i="18" s="1"/>
  <c r="C15" i="25"/>
  <c r="Q13" i="15" s="1"/>
  <c r="G13" i="18" s="1"/>
  <c r="C11" i="25"/>
  <c r="M13" i="15" s="1"/>
  <c r="C13" i="18" s="1"/>
  <c r="C40" i="26"/>
  <c r="C36" i="26"/>
  <c r="AL14" i="15" s="1"/>
  <c r="AB14" i="18" s="1"/>
  <c r="C32" i="26"/>
  <c r="AH14" i="15" s="1"/>
  <c r="X14" i="18" s="1"/>
  <c r="C28" i="26"/>
  <c r="AD14" i="15" s="1"/>
  <c r="T14" i="18" s="1"/>
  <c r="C24" i="26"/>
  <c r="I24" i="26" s="1"/>
  <c r="L24" i="26" s="1"/>
  <c r="C20" i="26"/>
  <c r="V14" i="15" s="1"/>
  <c r="L14" i="18" s="1"/>
  <c r="C16" i="26"/>
  <c r="R14" i="15" s="1"/>
  <c r="H14" i="18" s="1"/>
  <c r="C12" i="26"/>
  <c r="C38" i="27"/>
  <c r="AN15" i="15" s="1"/>
  <c r="AD15" i="18" s="1"/>
  <c r="C34" i="27"/>
  <c r="AJ15" i="15" s="1"/>
  <c r="Z15" i="18" s="1"/>
  <c r="C30" i="27"/>
  <c r="AF15" i="15" s="1"/>
  <c r="V15" i="18" s="1"/>
  <c r="C26" i="27"/>
  <c r="AB15" i="15" s="1"/>
  <c r="R15" i="18" s="1"/>
  <c r="C22" i="27"/>
  <c r="X15" i="15" s="1"/>
  <c r="N15" i="18" s="1"/>
  <c r="C18" i="27"/>
  <c r="T15" i="15" s="1"/>
  <c r="J15" i="18" s="1"/>
  <c r="C14" i="27"/>
  <c r="P15" i="15" s="1"/>
  <c r="F15" i="18" s="1"/>
  <c r="C38" i="28"/>
  <c r="AN16" i="15" s="1"/>
  <c r="AD16" i="18" s="1"/>
  <c r="C34" i="28"/>
  <c r="C30" i="28"/>
  <c r="AF16" i="15" s="1"/>
  <c r="V16" i="18" s="1"/>
  <c r="C26" i="28"/>
  <c r="AB16" i="15" s="1"/>
  <c r="R16" i="18" s="1"/>
  <c r="C22" i="28"/>
  <c r="X16" i="15" s="1"/>
  <c r="N16" i="18" s="1"/>
  <c r="C18" i="28"/>
  <c r="C14" i="28"/>
  <c r="P16" i="15" s="1"/>
  <c r="F16" i="18" s="1"/>
  <c r="C11" i="29"/>
  <c r="M17" i="15" s="1"/>
  <c r="C17" i="18" s="1"/>
  <c r="O39" i="30"/>
  <c r="O35" i="30"/>
  <c r="O31" i="30"/>
  <c r="O27" i="30"/>
  <c r="O23" i="30"/>
  <c r="O19" i="30"/>
  <c r="O15" i="30"/>
  <c r="O11" i="30"/>
  <c r="I36" i="29"/>
  <c r="J36" i="29" s="1"/>
  <c r="I28" i="29"/>
  <c r="L28" i="29" s="1"/>
  <c r="C35" i="30"/>
  <c r="M35" i="30" s="1"/>
  <c r="C39" i="30"/>
  <c r="AO18" i="15" s="1"/>
  <c r="AE18" i="18" s="1"/>
  <c r="C30" i="30"/>
  <c r="C26" i="30"/>
  <c r="AB18" i="15" s="1"/>
  <c r="R18" i="18" s="1"/>
  <c r="C22" i="30"/>
  <c r="C18" i="30"/>
  <c r="T18" i="15" s="1"/>
  <c r="J18" i="18" s="1"/>
  <c r="C14" i="30"/>
  <c r="C34" i="30"/>
  <c r="M34" i="30" s="1"/>
  <c r="M40" i="30"/>
  <c r="C40" i="28"/>
  <c r="C36" i="28"/>
  <c r="AL16" i="15" s="1"/>
  <c r="AB16" i="18" s="1"/>
  <c r="C32" i="28"/>
  <c r="AH16" i="15" s="1"/>
  <c r="X16" i="18" s="1"/>
  <c r="C28" i="28"/>
  <c r="AD16" i="15" s="1"/>
  <c r="T16" i="18" s="1"/>
  <c r="C24" i="28"/>
  <c r="Z16" i="15" s="1"/>
  <c r="P16" i="18" s="1"/>
  <c r="C20" i="28"/>
  <c r="V16" i="15" s="1"/>
  <c r="L16" i="18" s="1"/>
  <c r="C16" i="28"/>
  <c r="R16" i="15" s="1"/>
  <c r="H16" i="18" s="1"/>
  <c r="C12" i="28"/>
  <c r="I12" i="28" s="1"/>
  <c r="L12" i="28" s="1"/>
  <c r="O37" i="30"/>
  <c r="O33" i="30"/>
  <c r="O29" i="30"/>
  <c r="O25" i="30"/>
  <c r="C33" i="30"/>
  <c r="O37" i="28"/>
  <c r="O33" i="28"/>
  <c r="O29" i="28"/>
  <c r="O25" i="28"/>
  <c r="O21" i="28"/>
  <c r="O17" i="28"/>
  <c r="O13" i="28"/>
  <c r="C39" i="28"/>
  <c r="AO16" i="15" s="1"/>
  <c r="AE16" i="18" s="1"/>
  <c r="C35" i="28"/>
  <c r="C31" i="28"/>
  <c r="AG16" i="15" s="1"/>
  <c r="W16" i="18" s="1"/>
  <c r="C27" i="28"/>
  <c r="I27" i="28" s="1"/>
  <c r="L27" i="28" s="1"/>
  <c r="C23" i="28"/>
  <c r="Y16" i="15" s="1"/>
  <c r="O16" i="18" s="1"/>
  <c r="C19" i="28"/>
  <c r="C15" i="28"/>
  <c r="Q16" i="15" s="1"/>
  <c r="G16" i="18" s="1"/>
  <c r="C11" i="28"/>
  <c r="I11" i="28" s="1"/>
  <c r="L11" i="28" s="1"/>
  <c r="M16" i="29" l="1"/>
  <c r="I17" i="29"/>
  <c r="J17" i="29" s="1"/>
  <c r="M17" i="29"/>
  <c r="V17" i="29" s="1"/>
  <c r="I33" i="29"/>
  <c r="K33" i="29" s="1"/>
  <c r="M33" i="29"/>
  <c r="N33" i="29" s="1"/>
  <c r="I15" i="29"/>
  <c r="K15" i="29" s="1"/>
  <c r="I29" i="29"/>
  <c r="K29" i="29" s="1"/>
  <c r="M31" i="29"/>
  <c r="N31" i="29" s="1"/>
  <c r="M25" i="30"/>
  <c r="N25" i="30" s="1"/>
  <c r="I25" i="30"/>
  <c r="L25" i="30" s="1"/>
  <c r="M37" i="29"/>
  <c r="V37" i="29" s="1"/>
  <c r="M28" i="29"/>
  <c r="N28" i="29" s="1"/>
  <c r="P28" i="29" s="1"/>
  <c r="M23" i="29"/>
  <c r="V23" i="29" s="1"/>
  <c r="I21" i="29"/>
  <c r="K21" i="29" s="1"/>
  <c r="I37" i="29"/>
  <c r="L37" i="29" s="1"/>
  <c r="M21" i="29"/>
  <c r="V21" i="29" s="1"/>
  <c r="I23" i="29"/>
  <c r="K23" i="29" s="1"/>
  <c r="M12" i="29"/>
  <c r="N12" i="29" s="1"/>
  <c r="M39" i="29"/>
  <c r="I12" i="29"/>
  <c r="L12" i="29" s="1"/>
  <c r="K10" i="1"/>
  <c r="O41" i="26"/>
  <c r="F14" i="16" s="1"/>
  <c r="M17" i="30"/>
  <c r="V17" i="30" s="1"/>
  <c r="I15" i="23"/>
  <c r="L15" i="23" s="1"/>
  <c r="M15" i="29"/>
  <c r="N15" i="29" s="1"/>
  <c r="I25" i="29"/>
  <c r="K25" i="29" s="1"/>
  <c r="M32" i="29"/>
  <c r="N32" i="29" s="1"/>
  <c r="M11" i="30"/>
  <c r="N11" i="30" s="1"/>
  <c r="I10" i="24"/>
  <c r="K10" i="24" s="1"/>
  <c r="M29" i="29"/>
  <c r="V29" i="29" s="1"/>
  <c r="I27" i="29"/>
  <c r="K27" i="29" s="1"/>
  <c r="M36" i="29"/>
  <c r="V36" i="29" s="1"/>
  <c r="M27" i="29"/>
  <c r="V27" i="29" s="1"/>
  <c r="M25" i="29"/>
  <c r="N25" i="29" s="1"/>
  <c r="M29" i="30"/>
  <c r="V29" i="30" s="1"/>
  <c r="I29" i="30"/>
  <c r="K29" i="30" s="1"/>
  <c r="I32" i="29"/>
  <c r="J32" i="29" s="1"/>
  <c r="M13" i="29"/>
  <c r="V13" i="29" s="1"/>
  <c r="I19" i="29"/>
  <c r="K19" i="29" s="1"/>
  <c r="M20" i="29"/>
  <c r="N20" i="29" s="1"/>
  <c r="I13" i="30"/>
  <c r="K13" i="30" s="1"/>
  <c r="I20" i="29"/>
  <c r="K20" i="29" s="1"/>
  <c r="M13" i="30"/>
  <c r="I35" i="29"/>
  <c r="K35" i="29" s="1"/>
  <c r="M21" i="30"/>
  <c r="V21" i="30" s="1"/>
  <c r="I13" i="29"/>
  <c r="K13" i="29" s="1"/>
  <c r="I39" i="29"/>
  <c r="K39" i="29" s="1"/>
  <c r="M24" i="29"/>
  <c r="N24" i="29" s="1"/>
  <c r="I21" i="30"/>
  <c r="K21" i="30" s="1"/>
  <c r="M19" i="29"/>
  <c r="V19" i="29" s="1"/>
  <c r="M35" i="29"/>
  <c r="N35" i="29" s="1"/>
  <c r="I24" i="29"/>
  <c r="J24" i="29" s="1"/>
  <c r="I17" i="30"/>
  <c r="L17" i="30" s="1"/>
  <c r="I31" i="30"/>
  <c r="K31" i="30" s="1"/>
  <c r="M31" i="30"/>
  <c r="V31" i="30" s="1"/>
  <c r="M15" i="30"/>
  <c r="N15" i="30" s="1"/>
  <c r="I15" i="30"/>
  <c r="L15" i="30" s="1"/>
  <c r="I31" i="29"/>
  <c r="K31" i="29" s="1"/>
  <c r="I16" i="29"/>
  <c r="J16" i="29" s="1"/>
  <c r="I24" i="22"/>
  <c r="L24" i="22" s="1"/>
  <c r="I24" i="21"/>
  <c r="L24" i="21" s="1"/>
  <c r="I39" i="1"/>
  <c r="L39" i="1" s="1"/>
  <c r="I15" i="20"/>
  <c r="L15" i="20" s="1"/>
  <c r="I14" i="21"/>
  <c r="L14" i="21" s="1"/>
  <c r="I37" i="23"/>
  <c r="L37" i="23" s="1"/>
  <c r="I33" i="20"/>
  <c r="L33" i="20" s="1"/>
  <c r="I30" i="21"/>
  <c r="L30" i="21" s="1"/>
  <c r="M10" i="29"/>
  <c r="V10" i="29" s="1"/>
  <c r="I34" i="22"/>
  <c r="L34" i="22" s="1"/>
  <c r="I25" i="23"/>
  <c r="L25" i="23" s="1"/>
  <c r="M12" i="24"/>
  <c r="N12" i="24" s="1"/>
  <c r="P12" i="24" s="1"/>
  <c r="M22" i="23"/>
  <c r="N22" i="23" s="1"/>
  <c r="P22" i="23" s="1"/>
  <c r="I31" i="24"/>
  <c r="L31" i="24" s="1"/>
  <c r="I32" i="30"/>
  <c r="L32" i="30" s="1"/>
  <c r="I25" i="22"/>
  <c r="K25" i="22" s="1"/>
  <c r="M10" i="23"/>
  <c r="L11" i="15" s="1"/>
  <c r="B11" i="18" s="1"/>
  <c r="I16" i="1"/>
  <c r="L16" i="1" s="1"/>
  <c r="I20" i="1"/>
  <c r="L20" i="1" s="1"/>
  <c r="I18" i="24"/>
  <c r="J18" i="24" s="1"/>
  <c r="I38" i="29"/>
  <c r="K38" i="29" s="1"/>
  <c r="I36" i="1"/>
  <c r="L36" i="1" s="1"/>
  <c r="I31" i="20"/>
  <c r="L31" i="20" s="1"/>
  <c r="I18" i="23"/>
  <c r="L18" i="23" s="1"/>
  <c r="I11" i="25"/>
  <c r="L11" i="25" s="1"/>
  <c r="M14" i="22"/>
  <c r="N14" i="22" s="1"/>
  <c r="P14" i="22" s="1"/>
  <c r="M13" i="22"/>
  <c r="N13" i="22" s="1"/>
  <c r="P13" i="22" s="1"/>
  <c r="I16" i="26"/>
  <c r="J16" i="26" s="1"/>
  <c r="I24" i="23"/>
  <c r="L24" i="23" s="1"/>
  <c r="I35" i="26"/>
  <c r="L35" i="26" s="1"/>
  <c r="I34" i="24"/>
  <c r="L34" i="24" s="1"/>
  <c r="I16" i="30"/>
  <c r="K16" i="30" s="1"/>
  <c r="I28" i="24"/>
  <c r="L28" i="24" s="1"/>
  <c r="M11" i="22"/>
  <c r="N11" i="22" s="1"/>
  <c r="P11" i="22" s="1"/>
  <c r="I11" i="21"/>
  <c r="L11" i="21" s="1"/>
  <c r="I17" i="27"/>
  <c r="J17" i="27" s="1"/>
  <c r="M38" i="30"/>
  <c r="V38" i="30" s="1"/>
  <c r="I27" i="23"/>
  <c r="L27" i="23" s="1"/>
  <c r="I25" i="1"/>
  <c r="L25" i="1" s="1"/>
  <c r="I15" i="24"/>
  <c r="L15" i="24" s="1"/>
  <c r="I32" i="25"/>
  <c r="L32" i="25" s="1"/>
  <c r="I38" i="30"/>
  <c r="L38" i="30" s="1"/>
  <c r="I19" i="30"/>
  <c r="L19" i="30" s="1"/>
  <c r="M19" i="30"/>
  <c r="V19" i="30" s="1"/>
  <c r="I30" i="29"/>
  <c r="J30" i="29" s="1"/>
  <c r="N35" i="30"/>
  <c r="V35" i="30"/>
  <c r="V34" i="30"/>
  <c r="N34" i="30"/>
  <c r="M24" i="26"/>
  <c r="Z14" i="15" s="1"/>
  <c r="P14" i="18" s="1"/>
  <c r="I32" i="20"/>
  <c r="L32" i="20" s="1"/>
  <c r="I26" i="27"/>
  <c r="L26" i="27" s="1"/>
  <c r="M12" i="28"/>
  <c r="V12" i="28" s="1"/>
  <c r="M32" i="23"/>
  <c r="AH11" i="15" s="1"/>
  <c r="X11" i="18" s="1"/>
  <c r="M33" i="30"/>
  <c r="AI18" i="15" s="1"/>
  <c r="Y18" i="18" s="1"/>
  <c r="I27" i="30"/>
  <c r="L27" i="30" s="1"/>
  <c r="I39" i="23"/>
  <c r="L39" i="23" s="1"/>
  <c r="I11" i="30"/>
  <c r="L11" i="30" s="1"/>
  <c r="M27" i="30"/>
  <c r="V27" i="30" s="1"/>
  <c r="I11" i="1"/>
  <c r="K11" i="1" s="1"/>
  <c r="I22" i="22"/>
  <c r="L22" i="22" s="1"/>
  <c r="I15" i="1"/>
  <c r="L15" i="1" s="1"/>
  <c r="I25" i="24"/>
  <c r="L25" i="24" s="1"/>
  <c r="M23" i="30"/>
  <c r="N23" i="30" s="1"/>
  <c r="I22" i="20"/>
  <c r="L22" i="20" s="1"/>
  <c r="I19" i="21"/>
  <c r="L19" i="21" s="1"/>
  <c r="I38" i="22"/>
  <c r="L38" i="22" s="1"/>
  <c r="I28" i="21"/>
  <c r="L28" i="21" s="1"/>
  <c r="I12" i="21"/>
  <c r="L12" i="21" s="1"/>
  <c r="I23" i="30"/>
  <c r="K23" i="30" s="1"/>
  <c r="I26" i="20"/>
  <c r="L26" i="20" s="1"/>
  <c r="I19" i="1"/>
  <c r="L19" i="1" s="1"/>
  <c r="I12" i="22"/>
  <c r="K12" i="22" s="1"/>
  <c r="I13" i="23"/>
  <c r="L13" i="23" s="1"/>
  <c r="I26" i="25"/>
  <c r="L26" i="25" s="1"/>
  <c r="I14" i="26"/>
  <c r="J14" i="26" s="1"/>
  <c r="M32" i="20"/>
  <c r="N32" i="20" s="1"/>
  <c r="M35" i="23"/>
  <c r="N35" i="23" s="1"/>
  <c r="M10" i="25"/>
  <c r="I19" i="24"/>
  <c r="L19" i="24" s="1"/>
  <c r="I31" i="23"/>
  <c r="L31" i="23" s="1"/>
  <c r="I22" i="29"/>
  <c r="J22" i="29" s="1"/>
  <c r="I28" i="22"/>
  <c r="L28" i="22" s="1"/>
  <c r="I28" i="20"/>
  <c r="L28" i="20" s="1"/>
  <c r="I18" i="21"/>
  <c r="K18" i="21" s="1"/>
  <c r="I29" i="23"/>
  <c r="L29" i="23" s="1"/>
  <c r="I24" i="27"/>
  <c r="L24" i="27" s="1"/>
  <c r="I40" i="25"/>
  <c r="L40" i="25" s="1"/>
  <c r="I37" i="1"/>
  <c r="L37" i="1" s="1"/>
  <c r="I23" i="23"/>
  <c r="L23" i="23" s="1"/>
  <c r="I38" i="26"/>
  <c r="J38" i="26" s="1"/>
  <c r="AJ18" i="15"/>
  <c r="Z18" i="18" s="1"/>
  <c r="I13" i="20"/>
  <c r="L13" i="20" s="1"/>
  <c r="I39" i="22"/>
  <c r="L39" i="22" s="1"/>
  <c r="I26" i="23"/>
  <c r="L26" i="23" s="1"/>
  <c r="I27" i="24"/>
  <c r="L27" i="24" s="1"/>
  <c r="I17" i="24"/>
  <c r="J17" i="24" s="1"/>
  <c r="I10" i="27"/>
  <c r="L10" i="27" s="1"/>
  <c r="I12" i="30"/>
  <c r="J12" i="30" s="1"/>
  <c r="M12" i="30"/>
  <c r="N12" i="30" s="1"/>
  <c r="I27" i="25"/>
  <c r="L27" i="25" s="1"/>
  <c r="I28" i="26"/>
  <c r="L28" i="26" s="1"/>
  <c r="M16" i="30"/>
  <c r="V16" i="30" s="1"/>
  <c r="I11" i="20"/>
  <c r="L11" i="20" s="1"/>
  <c r="I29" i="20"/>
  <c r="L29" i="20" s="1"/>
  <c r="I37" i="22"/>
  <c r="L37" i="22" s="1"/>
  <c r="I33" i="24"/>
  <c r="L33" i="24" s="1"/>
  <c r="I21" i="26"/>
  <c r="J21" i="26" s="1"/>
  <c r="I14" i="29"/>
  <c r="J14" i="29" s="1"/>
  <c r="I30" i="22"/>
  <c r="L30" i="22" s="1"/>
  <c r="I23" i="22"/>
  <c r="L23" i="22" s="1"/>
  <c r="I21" i="1"/>
  <c r="L21" i="1" s="1"/>
  <c r="I32" i="1"/>
  <c r="L32" i="1" s="1"/>
  <c r="I14" i="28"/>
  <c r="L14" i="28" s="1"/>
  <c r="I26" i="21"/>
  <c r="L26" i="21" s="1"/>
  <c r="I27" i="21"/>
  <c r="K27" i="21" s="1"/>
  <c r="I35" i="23"/>
  <c r="L35" i="23" s="1"/>
  <c r="I37" i="26"/>
  <c r="L37" i="26" s="1"/>
  <c r="I22" i="26"/>
  <c r="L22" i="26" s="1"/>
  <c r="I17" i="22"/>
  <c r="L17" i="22" s="1"/>
  <c r="I39" i="28"/>
  <c r="L39" i="28" s="1"/>
  <c r="I37" i="25"/>
  <c r="K37" i="25" s="1"/>
  <c r="I23" i="28"/>
  <c r="L23" i="28" s="1"/>
  <c r="I13" i="28"/>
  <c r="L13" i="28" s="1"/>
  <c r="I11" i="29"/>
  <c r="K11" i="29" s="1"/>
  <c r="I33" i="26"/>
  <c r="K33" i="26" s="1"/>
  <c r="I13" i="24"/>
  <c r="J13" i="24" s="1"/>
  <c r="I38" i="21"/>
  <c r="L38" i="21" s="1"/>
  <c r="I29" i="24"/>
  <c r="K29" i="24" s="1"/>
  <c r="M24" i="30"/>
  <c r="V24" i="30" s="1"/>
  <c r="I29" i="28"/>
  <c r="L29" i="28" s="1"/>
  <c r="I26" i="28"/>
  <c r="L26" i="28" s="1"/>
  <c r="I17" i="26"/>
  <c r="J17" i="26" s="1"/>
  <c r="I39" i="24"/>
  <c r="L39" i="24" s="1"/>
  <c r="I19" i="27"/>
  <c r="L19" i="27" s="1"/>
  <c r="I26" i="29"/>
  <c r="L26" i="29" s="1"/>
  <c r="I30" i="20"/>
  <c r="L30" i="20" s="1"/>
  <c r="I14" i="1"/>
  <c r="L14" i="1" s="1"/>
  <c r="I32" i="21"/>
  <c r="J32" i="21" s="1"/>
  <c r="I16" i="20"/>
  <c r="L16" i="20" s="1"/>
  <c r="I25" i="27"/>
  <c r="K25" i="27" s="1"/>
  <c r="I21" i="25"/>
  <c r="L21" i="25" s="1"/>
  <c r="I35" i="27"/>
  <c r="K35" i="27" s="1"/>
  <c r="I17" i="25"/>
  <c r="L17" i="25" s="1"/>
  <c r="M19" i="24"/>
  <c r="N19" i="24" s="1"/>
  <c r="M10" i="1"/>
  <c r="L7" i="15" s="1"/>
  <c r="B7" i="18" s="1"/>
  <c r="M26" i="21"/>
  <c r="N26" i="21" s="1"/>
  <c r="I30" i="26"/>
  <c r="K30" i="26" s="1"/>
  <c r="M32" i="30"/>
  <c r="V32" i="30" s="1"/>
  <c r="I40" i="28"/>
  <c r="L40" i="28" s="1"/>
  <c r="I14" i="25"/>
  <c r="L14" i="25" s="1"/>
  <c r="I16" i="27"/>
  <c r="J16" i="27" s="1"/>
  <c r="M18" i="24"/>
  <c r="V18" i="24" s="1"/>
  <c r="I24" i="28"/>
  <c r="L24" i="28" s="1"/>
  <c r="I28" i="30"/>
  <c r="L28" i="30" s="1"/>
  <c r="I30" i="28"/>
  <c r="L30" i="28" s="1"/>
  <c r="I30" i="25"/>
  <c r="L30" i="25" s="1"/>
  <c r="I32" i="27"/>
  <c r="L32" i="27" s="1"/>
  <c r="I11" i="27"/>
  <c r="L11" i="27" s="1"/>
  <c r="M28" i="30"/>
  <c r="N28" i="30" s="1"/>
  <c r="M32" i="21"/>
  <c r="N32" i="21" s="1"/>
  <c r="I14" i="20"/>
  <c r="L14" i="20" s="1"/>
  <c r="I36" i="21"/>
  <c r="L36" i="21" s="1"/>
  <c r="I29" i="26"/>
  <c r="K29" i="26" s="1"/>
  <c r="M13" i="28"/>
  <c r="N13" i="28" s="1"/>
  <c r="M11" i="24"/>
  <c r="N11" i="24" s="1"/>
  <c r="M26" i="1"/>
  <c r="V26" i="1" s="1"/>
  <c r="I37" i="20"/>
  <c r="L37" i="20" s="1"/>
  <c r="I35" i="20"/>
  <c r="L35" i="20" s="1"/>
  <c r="I34" i="25"/>
  <c r="L34" i="25" s="1"/>
  <c r="I16" i="25"/>
  <c r="L16" i="25" s="1"/>
  <c r="I13" i="26"/>
  <c r="K13" i="26" s="1"/>
  <c r="I33" i="1"/>
  <c r="L33" i="1" s="1"/>
  <c r="I26" i="1"/>
  <c r="L26" i="1" s="1"/>
  <c r="I40" i="1"/>
  <c r="L40" i="1" s="1"/>
  <c r="I23" i="1"/>
  <c r="L23" i="1" s="1"/>
  <c r="I22" i="21"/>
  <c r="J22" i="21" s="1"/>
  <c r="I29" i="22"/>
  <c r="L29" i="22" s="1"/>
  <c r="I11" i="24"/>
  <c r="L11" i="24" s="1"/>
  <c r="I17" i="1"/>
  <c r="L17" i="1" s="1"/>
  <c r="I24" i="1"/>
  <c r="L24" i="1" s="1"/>
  <c r="I27" i="1"/>
  <c r="J27" i="1" s="1"/>
  <c r="I17" i="21"/>
  <c r="L17" i="21" s="1"/>
  <c r="I19" i="23"/>
  <c r="L19" i="23" s="1"/>
  <c r="I18" i="25"/>
  <c r="L18" i="25" s="1"/>
  <c r="I19" i="26"/>
  <c r="J19" i="26" s="1"/>
  <c r="I32" i="26"/>
  <c r="K32" i="26" s="1"/>
  <c r="I16" i="23"/>
  <c r="L16" i="23" s="1"/>
  <c r="M16" i="25"/>
  <c r="V16" i="25" s="1"/>
  <c r="M18" i="21"/>
  <c r="N18" i="21" s="1"/>
  <c r="M16" i="20"/>
  <c r="N16" i="20" s="1"/>
  <c r="I18" i="20"/>
  <c r="L18" i="20" s="1"/>
  <c r="I15" i="28"/>
  <c r="L15" i="28" s="1"/>
  <c r="I18" i="1"/>
  <c r="L18" i="1" s="1"/>
  <c r="I17" i="20"/>
  <c r="L17" i="20" s="1"/>
  <c r="I27" i="20"/>
  <c r="L27" i="20" s="1"/>
  <c r="I35" i="1"/>
  <c r="L35" i="1" s="1"/>
  <c r="I31" i="21"/>
  <c r="L31" i="21" s="1"/>
  <c r="I36" i="20"/>
  <c r="L36" i="20" s="1"/>
  <c r="I16" i="21"/>
  <c r="L16" i="21" s="1"/>
  <c r="I16" i="24"/>
  <c r="L16" i="24" s="1"/>
  <c r="I36" i="27"/>
  <c r="L36" i="27" s="1"/>
  <c r="I15" i="25"/>
  <c r="L15" i="25" s="1"/>
  <c r="I20" i="26"/>
  <c r="J20" i="26" s="1"/>
  <c r="I30" i="27"/>
  <c r="L30" i="27" s="1"/>
  <c r="I25" i="25"/>
  <c r="L25" i="25" s="1"/>
  <c r="I26" i="26"/>
  <c r="L26" i="26" s="1"/>
  <c r="AI11" i="15"/>
  <c r="Y11" i="18" s="1"/>
  <c r="M37" i="20"/>
  <c r="N37" i="20" s="1"/>
  <c r="I31" i="28"/>
  <c r="K31" i="28" s="1"/>
  <c r="I37" i="28"/>
  <c r="L37" i="28" s="1"/>
  <c r="I12" i="20"/>
  <c r="L12" i="20" s="1"/>
  <c r="I12" i="1"/>
  <c r="L12" i="1" s="1"/>
  <c r="I34" i="20"/>
  <c r="L34" i="20" s="1"/>
  <c r="I24" i="20"/>
  <c r="L24" i="20" s="1"/>
  <c r="I15" i="21"/>
  <c r="L15" i="21" s="1"/>
  <c r="I34" i="23"/>
  <c r="L34" i="23" s="1"/>
  <c r="I23" i="24"/>
  <c r="L23" i="24" s="1"/>
  <c r="I40" i="23"/>
  <c r="L40" i="23" s="1"/>
  <c r="I11" i="26"/>
  <c r="L11" i="26" s="1"/>
  <c r="I20" i="27"/>
  <c r="J20" i="27" s="1"/>
  <c r="I14" i="27"/>
  <c r="L14" i="27" s="1"/>
  <c r="I34" i="27"/>
  <c r="J34" i="27" s="1"/>
  <c r="I13" i="25"/>
  <c r="L13" i="25" s="1"/>
  <c r="I34" i="30"/>
  <c r="L34" i="30" s="1"/>
  <c r="I18" i="29"/>
  <c r="I34" i="29"/>
  <c r="M21" i="25"/>
  <c r="N21" i="25" s="1"/>
  <c r="M19" i="26"/>
  <c r="V19" i="26" s="1"/>
  <c r="M27" i="24"/>
  <c r="N27" i="24" s="1"/>
  <c r="M24" i="23"/>
  <c r="N24" i="23" s="1"/>
  <c r="M35" i="20"/>
  <c r="V35" i="20" s="1"/>
  <c r="M19" i="27"/>
  <c r="N19" i="27" s="1"/>
  <c r="I28" i="28"/>
  <c r="J28" i="28" s="1"/>
  <c r="I25" i="21"/>
  <c r="L25" i="21" s="1"/>
  <c r="I27" i="22"/>
  <c r="L27" i="22" s="1"/>
  <c r="I16" i="22"/>
  <c r="L16" i="22" s="1"/>
  <c r="I17" i="23"/>
  <c r="L17" i="23" s="1"/>
  <c r="I32" i="24"/>
  <c r="L32" i="24" s="1"/>
  <c r="I32" i="22"/>
  <c r="L32" i="22" s="1"/>
  <c r="I31" i="25"/>
  <c r="L31" i="25" s="1"/>
  <c r="I18" i="27"/>
  <c r="L18" i="27" s="1"/>
  <c r="I18" i="30"/>
  <c r="K18" i="30" s="1"/>
  <c r="M25" i="21"/>
  <c r="N25" i="21" s="1"/>
  <c r="M40" i="1"/>
  <c r="N40" i="1" s="1"/>
  <c r="M35" i="1"/>
  <c r="V35" i="1" s="1"/>
  <c r="M23" i="1"/>
  <c r="N23" i="1" s="1"/>
  <c r="K13" i="22"/>
  <c r="K10" i="30"/>
  <c r="J28" i="29"/>
  <c r="O40" i="22"/>
  <c r="F10" i="16" s="1"/>
  <c r="L36" i="29"/>
  <c r="K36" i="29"/>
  <c r="K28" i="29"/>
  <c r="O41" i="25"/>
  <c r="F13" i="16" s="1"/>
  <c r="O41" i="30"/>
  <c r="F18" i="16" s="1"/>
  <c r="O41" i="28"/>
  <c r="F16" i="16" s="1"/>
  <c r="O40" i="29"/>
  <c r="F17" i="16" s="1"/>
  <c r="O41" i="1"/>
  <c r="F7" i="16" s="1"/>
  <c r="O40" i="24"/>
  <c r="F12" i="16" s="1"/>
  <c r="J22" i="23"/>
  <c r="J20" i="23"/>
  <c r="K20" i="25"/>
  <c r="K22" i="23"/>
  <c r="J13" i="22"/>
  <c r="K24" i="26"/>
  <c r="K10" i="20"/>
  <c r="L29" i="21"/>
  <c r="K20" i="30"/>
  <c r="K10" i="25"/>
  <c r="L20" i="30"/>
  <c r="J10" i="25"/>
  <c r="L10" i="22"/>
  <c r="K10" i="22"/>
  <c r="J10" i="22"/>
  <c r="L10" i="30"/>
  <c r="J24" i="26"/>
  <c r="J25" i="28"/>
  <c r="J10" i="28"/>
  <c r="K10" i="23"/>
  <c r="I16" i="28"/>
  <c r="L16" i="28" s="1"/>
  <c r="I34" i="1"/>
  <c r="I19" i="20"/>
  <c r="L19" i="20" s="1"/>
  <c r="I21" i="28"/>
  <c r="L21" i="28" s="1"/>
  <c r="I21" i="20"/>
  <c r="I33" i="21"/>
  <c r="L33" i="21" s="1"/>
  <c r="I31" i="22"/>
  <c r="I26" i="24"/>
  <c r="I11" i="23"/>
  <c r="L11" i="23" s="1"/>
  <c r="I35" i="25"/>
  <c r="L35" i="25" s="1"/>
  <c r="I27" i="27"/>
  <c r="M18" i="27"/>
  <c r="N18" i="27" s="1"/>
  <c r="M26" i="27"/>
  <c r="V26" i="27" s="1"/>
  <c r="M34" i="27"/>
  <c r="V34" i="27" s="1"/>
  <c r="M37" i="28"/>
  <c r="V37" i="28" s="1"/>
  <c r="M37" i="25"/>
  <c r="N37" i="25" s="1"/>
  <c r="M11" i="26"/>
  <c r="N11" i="26" s="1"/>
  <c r="M35" i="24"/>
  <c r="N35" i="24" s="1"/>
  <c r="M16" i="23"/>
  <c r="V16" i="23" s="1"/>
  <c r="M17" i="21"/>
  <c r="N17" i="21" s="1"/>
  <c r="M32" i="1"/>
  <c r="V32" i="1" s="1"/>
  <c r="M11" i="27"/>
  <c r="N11" i="27" s="1"/>
  <c r="M40" i="25"/>
  <c r="N40" i="25" s="1"/>
  <c r="M34" i="21"/>
  <c r="V34" i="21" s="1"/>
  <c r="M37" i="22"/>
  <c r="V37" i="22" s="1"/>
  <c r="M34" i="1"/>
  <c r="N34" i="1" s="1"/>
  <c r="M24" i="20"/>
  <c r="N24" i="20" s="1"/>
  <c r="M27" i="23"/>
  <c r="V27" i="23" s="1"/>
  <c r="M39" i="1"/>
  <c r="N39" i="1" s="1"/>
  <c r="P10" i="15"/>
  <c r="F10" i="18" s="1"/>
  <c r="K25" i="28"/>
  <c r="J10" i="23"/>
  <c r="I32" i="28"/>
  <c r="I29" i="1"/>
  <c r="K29" i="1" s="1"/>
  <c r="I26" i="22"/>
  <c r="I15" i="22"/>
  <c r="I38" i="28"/>
  <c r="I20" i="20"/>
  <c r="I40" i="21"/>
  <c r="I21" i="22"/>
  <c r="L21" i="22" s="1"/>
  <c r="I36" i="24"/>
  <c r="I19" i="25"/>
  <c r="L19" i="25" s="1"/>
  <c r="I33" i="27"/>
  <c r="K33" i="27" s="1"/>
  <c r="I24" i="25"/>
  <c r="L24" i="25" s="1"/>
  <c r="I22" i="27"/>
  <c r="I38" i="27"/>
  <c r="I33" i="25"/>
  <c r="I24" i="30"/>
  <c r="M29" i="28"/>
  <c r="V29" i="28" s="1"/>
  <c r="M34" i="24"/>
  <c r="N34" i="24" s="1"/>
  <c r="M35" i="26"/>
  <c r="N35" i="26" s="1"/>
  <c r="M40" i="23"/>
  <c r="N40" i="23" s="1"/>
  <c r="M10" i="15"/>
  <c r="C10" i="18" s="1"/>
  <c r="M39" i="22"/>
  <c r="N39" i="22" s="1"/>
  <c r="M24" i="1"/>
  <c r="N24" i="1" s="1"/>
  <c r="M35" i="27"/>
  <c r="N35" i="27" s="1"/>
  <c r="M32" i="25"/>
  <c r="V32" i="25" s="1"/>
  <c r="M29" i="22"/>
  <c r="V29" i="22" s="1"/>
  <c r="M19" i="23"/>
  <c r="N19" i="23" s="1"/>
  <c r="K29" i="21"/>
  <c r="I13" i="1"/>
  <c r="I28" i="1"/>
  <c r="I34" i="21"/>
  <c r="I22" i="28"/>
  <c r="L22" i="28" s="1"/>
  <c r="I35" i="21"/>
  <c r="I31" i="1"/>
  <c r="J31" i="1" s="1"/>
  <c r="I35" i="24"/>
  <c r="L35" i="24" s="1"/>
  <c r="I33" i="22"/>
  <c r="I20" i="24"/>
  <c r="I27" i="26"/>
  <c r="I36" i="26"/>
  <c r="J36" i="26" s="1"/>
  <c r="I26" i="30"/>
  <c r="M14" i="27"/>
  <c r="N14" i="27" s="1"/>
  <c r="M22" i="27"/>
  <c r="V22" i="27" s="1"/>
  <c r="M30" i="27"/>
  <c r="N30" i="27" s="1"/>
  <c r="M38" i="27"/>
  <c r="N38" i="27" s="1"/>
  <c r="M21" i="28"/>
  <c r="N21" i="28" s="1"/>
  <c r="M26" i="24"/>
  <c r="N26" i="24" s="1"/>
  <c r="M27" i="26"/>
  <c r="V27" i="26" s="1"/>
  <c r="M33" i="21"/>
  <c r="N33" i="21" s="1"/>
  <c r="M16" i="1"/>
  <c r="V16" i="1" s="1"/>
  <c r="M27" i="27"/>
  <c r="V27" i="27" s="1"/>
  <c r="M24" i="25"/>
  <c r="N24" i="25" s="1"/>
  <c r="M21" i="22"/>
  <c r="N21" i="22" s="1"/>
  <c r="M40" i="21"/>
  <c r="N40" i="21" s="1"/>
  <c r="M13" i="1"/>
  <c r="V13" i="1" s="1"/>
  <c r="M11" i="23"/>
  <c r="V11" i="23" s="1"/>
  <c r="M19" i="1"/>
  <c r="N19" i="1" s="1"/>
  <c r="AK16" i="15"/>
  <c r="AA16" i="18" s="1"/>
  <c r="I35" i="28"/>
  <c r="J35" i="28" s="1"/>
  <c r="M35" i="28"/>
  <c r="N35" i="28" s="1"/>
  <c r="AN12" i="15"/>
  <c r="AD12" i="18" s="1"/>
  <c r="M38" i="24"/>
  <c r="V38" i="24" s="1"/>
  <c r="I38" i="24"/>
  <c r="K38" i="24" s="1"/>
  <c r="AN13" i="15"/>
  <c r="AD13" i="18" s="1"/>
  <c r="I38" i="25"/>
  <c r="O9" i="15"/>
  <c r="E9" i="18" s="1"/>
  <c r="M13" i="21"/>
  <c r="N13" i="21" s="1"/>
  <c r="AL10" i="15"/>
  <c r="AB10" i="18" s="1"/>
  <c r="I36" i="22"/>
  <c r="W12" i="15"/>
  <c r="M12" i="18" s="1"/>
  <c r="I21" i="24"/>
  <c r="X7" i="15"/>
  <c r="N7" i="18" s="1"/>
  <c r="M22" i="1"/>
  <c r="V22" i="1" s="1"/>
  <c r="I12" i="27"/>
  <c r="I28" i="27"/>
  <c r="AK18" i="15"/>
  <c r="AA18" i="18" s="1"/>
  <c r="I35" i="30"/>
  <c r="N14" i="15"/>
  <c r="D14" i="18" s="1"/>
  <c r="I12" i="26"/>
  <c r="AP14" i="15"/>
  <c r="AF14" i="18" s="1"/>
  <c r="I40" i="26"/>
  <c r="Y13" i="15"/>
  <c r="O13" i="18" s="1"/>
  <c r="I23" i="25"/>
  <c r="AO13" i="15"/>
  <c r="AE13" i="18" s="1"/>
  <c r="I39" i="25"/>
  <c r="P11" i="15"/>
  <c r="F11" i="18" s="1"/>
  <c r="M14" i="23"/>
  <c r="V14" i="23" s="1"/>
  <c r="AA16" i="15"/>
  <c r="Q16" i="18" s="1"/>
  <c r="M25" i="28"/>
  <c r="N25" i="28" s="1"/>
  <c r="P25" i="28" s="1"/>
  <c r="AF12" i="15"/>
  <c r="V12" i="18" s="1"/>
  <c r="M30" i="24"/>
  <c r="N30" i="24" s="1"/>
  <c r="I30" i="24"/>
  <c r="W15" i="15"/>
  <c r="M15" i="18" s="1"/>
  <c r="M21" i="27"/>
  <c r="N21" i="27" s="1"/>
  <c r="I21" i="27"/>
  <c r="L21" i="27" s="1"/>
  <c r="AM15" i="15"/>
  <c r="AC15" i="18" s="1"/>
  <c r="M37" i="27"/>
  <c r="V37" i="27" s="1"/>
  <c r="I37" i="27"/>
  <c r="K37" i="27" s="1"/>
  <c r="AG14" i="15"/>
  <c r="W14" i="18" s="1"/>
  <c r="M31" i="26"/>
  <c r="N31" i="26" s="1"/>
  <c r="I31" i="26"/>
  <c r="L31" i="26" s="1"/>
  <c r="AL11" i="15"/>
  <c r="AB11" i="18" s="1"/>
  <c r="M36" i="23"/>
  <c r="N36" i="23" s="1"/>
  <c r="I36" i="23"/>
  <c r="L36" i="23" s="1"/>
  <c r="I19" i="22"/>
  <c r="AK10" i="15"/>
  <c r="AA10" i="18" s="1"/>
  <c r="I35" i="22"/>
  <c r="AM9" i="15"/>
  <c r="AC9" i="18" s="1"/>
  <c r="M37" i="21"/>
  <c r="V37" i="21" s="1"/>
  <c r="I37" i="21"/>
  <c r="Y8" i="15"/>
  <c r="O8" i="18" s="1"/>
  <c r="I23" i="20"/>
  <c r="AG15" i="15"/>
  <c r="W15" i="18" s="1"/>
  <c r="M31" i="27"/>
  <c r="N31" i="27" s="1"/>
  <c r="I31" i="27"/>
  <c r="AD13" i="15"/>
  <c r="T13" i="18" s="1"/>
  <c r="M28" i="25"/>
  <c r="V28" i="25" s="1"/>
  <c r="I28" i="25"/>
  <c r="Y9" i="15"/>
  <c r="O9" i="18" s="1"/>
  <c r="I23" i="21"/>
  <c r="AO9" i="15"/>
  <c r="AE9" i="18" s="1"/>
  <c r="I39" i="21"/>
  <c r="AA8" i="15"/>
  <c r="Q8" i="18" s="1"/>
  <c r="I25" i="20"/>
  <c r="V9" i="15"/>
  <c r="L9" i="18" s="1"/>
  <c r="I20" i="21"/>
  <c r="M10" i="26"/>
  <c r="I10" i="26"/>
  <c r="L10" i="26" s="1"/>
  <c r="T14" i="15"/>
  <c r="J14" i="18" s="1"/>
  <c r="I18" i="26"/>
  <c r="X13" i="15"/>
  <c r="N13" i="18" s="1"/>
  <c r="I22" i="25"/>
  <c r="N11" i="15"/>
  <c r="D11" i="18" s="1"/>
  <c r="M12" i="23"/>
  <c r="N12" i="23" s="1"/>
  <c r="I12" i="23"/>
  <c r="L12" i="23" s="1"/>
  <c r="AL13" i="15"/>
  <c r="AB13" i="18" s="1"/>
  <c r="M36" i="25"/>
  <c r="N36" i="25" s="1"/>
  <c r="V10" i="15"/>
  <c r="L10" i="18" s="1"/>
  <c r="I20" i="22"/>
  <c r="J14" i="22"/>
  <c r="K12" i="28"/>
  <c r="K14" i="22"/>
  <c r="K10" i="28"/>
  <c r="I36" i="28"/>
  <c r="I20" i="28"/>
  <c r="I13" i="21"/>
  <c r="L30" i="23"/>
  <c r="K30" i="23"/>
  <c r="J30" i="23"/>
  <c r="I37" i="24"/>
  <c r="M16" i="15"/>
  <c r="C16" i="18" s="1"/>
  <c r="M11" i="28"/>
  <c r="N11" i="28" s="1"/>
  <c r="P11" i="28" s="1"/>
  <c r="AC16" i="15"/>
  <c r="S16" i="18" s="1"/>
  <c r="M27" i="28"/>
  <c r="N27" i="28" s="1"/>
  <c r="P27" i="28" s="1"/>
  <c r="P18" i="15"/>
  <c r="F18" i="18" s="1"/>
  <c r="I14" i="30"/>
  <c r="L14" i="30" s="1"/>
  <c r="X18" i="15"/>
  <c r="N18" i="18" s="1"/>
  <c r="I22" i="30"/>
  <c r="K22" i="30" s="1"/>
  <c r="AF18" i="15"/>
  <c r="V18" i="18" s="1"/>
  <c r="I30" i="30"/>
  <c r="L30" i="30" s="1"/>
  <c r="AF11" i="15"/>
  <c r="V11" i="18" s="1"/>
  <c r="M30" i="23"/>
  <c r="N30" i="23" s="1"/>
  <c r="S16" i="15"/>
  <c r="I16" i="18" s="1"/>
  <c r="M17" i="28"/>
  <c r="N17" i="28" s="1"/>
  <c r="I17" i="28"/>
  <c r="X12" i="15"/>
  <c r="N12" i="18" s="1"/>
  <c r="M22" i="24"/>
  <c r="N22" i="24" s="1"/>
  <c r="I22" i="24"/>
  <c r="K22" i="24" s="1"/>
  <c r="Y14" i="15"/>
  <c r="O14" i="18" s="1"/>
  <c r="M23" i="26"/>
  <c r="N23" i="26" s="1"/>
  <c r="I23" i="26"/>
  <c r="AD11" i="15"/>
  <c r="T11" i="18" s="1"/>
  <c r="M28" i="23"/>
  <c r="N28" i="23" s="1"/>
  <c r="I28" i="23"/>
  <c r="AE9" i="15"/>
  <c r="U9" i="18" s="1"/>
  <c r="M29" i="21"/>
  <c r="N29" i="21" s="1"/>
  <c r="Y15" i="15"/>
  <c r="O15" i="18" s="1"/>
  <c r="M23" i="27"/>
  <c r="V23" i="27" s="1"/>
  <c r="I23" i="27"/>
  <c r="V13" i="15"/>
  <c r="L13" i="18" s="1"/>
  <c r="M20" i="25"/>
  <c r="N20" i="25" s="1"/>
  <c r="P20" i="25" s="1"/>
  <c r="AN7" i="15"/>
  <c r="AD7" i="18" s="1"/>
  <c r="M38" i="1"/>
  <c r="V38" i="1" s="1"/>
  <c r="U16" i="15"/>
  <c r="K16" i="18" s="1"/>
  <c r="I19" i="28"/>
  <c r="M19" i="28"/>
  <c r="N19" i="28" s="1"/>
  <c r="I38" i="23"/>
  <c r="M38" i="23"/>
  <c r="N38" i="23" s="1"/>
  <c r="AI16" i="15"/>
  <c r="Y16" i="18" s="1"/>
  <c r="M33" i="28"/>
  <c r="N33" i="28" s="1"/>
  <c r="I33" i="28"/>
  <c r="AJ14" i="15"/>
  <c r="Z14" i="18" s="1"/>
  <c r="I34" i="26"/>
  <c r="AO14" i="15"/>
  <c r="AE14" i="18" s="1"/>
  <c r="M39" i="26"/>
  <c r="N39" i="26" s="1"/>
  <c r="I39" i="26"/>
  <c r="AO15" i="15"/>
  <c r="AE15" i="18" s="1"/>
  <c r="M39" i="27"/>
  <c r="N39" i="27" s="1"/>
  <c r="I39" i="27"/>
  <c r="W11" i="15"/>
  <c r="M11" i="18" s="1"/>
  <c r="I21" i="23"/>
  <c r="L21" i="23" s="1"/>
  <c r="AA14" i="15"/>
  <c r="Q14" i="18" s="1"/>
  <c r="I25" i="26"/>
  <c r="K25" i="26" s="1"/>
  <c r="J10" i="20"/>
  <c r="J20" i="25"/>
  <c r="K20" i="23"/>
  <c r="I22" i="1"/>
  <c r="L22" i="1" s="1"/>
  <c r="I33" i="23"/>
  <c r="I14" i="23"/>
  <c r="I24" i="24"/>
  <c r="I36" i="25"/>
  <c r="T16" i="15"/>
  <c r="J16" i="18" s="1"/>
  <c r="I18" i="28"/>
  <c r="AJ16" i="15"/>
  <c r="Z16" i="18" s="1"/>
  <c r="I34" i="28"/>
  <c r="V18" i="15"/>
  <c r="L18" i="18" s="1"/>
  <c r="M20" i="30"/>
  <c r="N20" i="30" s="1"/>
  <c r="AL18" i="15"/>
  <c r="AB18" i="18" s="1"/>
  <c r="I36" i="30"/>
  <c r="M36" i="30"/>
  <c r="N36" i="30" s="1"/>
  <c r="AE13" i="15"/>
  <c r="U13" i="18" s="1"/>
  <c r="M29" i="25"/>
  <c r="N29" i="25" s="1"/>
  <c r="I29" i="25"/>
  <c r="I14" i="24"/>
  <c r="AM18" i="15"/>
  <c r="AC18" i="18" s="1"/>
  <c r="M37" i="30"/>
  <c r="V37" i="30" s="1"/>
  <c r="I37" i="30"/>
  <c r="O15" i="15"/>
  <c r="E15" i="18" s="1"/>
  <c r="I13" i="27"/>
  <c r="M13" i="27"/>
  <c r="N13" i="27" s="1"/>
  <c r="I29" i="27"/>
  <c r="M29" i="27"/>
  <c r="N29" i="27" s="1"/>
  <c r="Q14" i="15"/>
  <c r="G14" i="18" s="1"/>
  <c r="M15" i="26"/>
  <c r="V15" i="26" s="1"/>
  <c r="I15" i="26"/>
  <c r="L15" i="26" s="1"/>
  <c r="V11" i="15"/>
  <c r="L11" i="18" s="1"/>
  <c r="M20" i="23"/>
  <c r="V20" i="23" s="1"/>
  <c r="W9" i="15"/>
  <c r="M9" i="18" s="1"/>
  <c r="M21" i="21"/>
  <c r="N21" i="21" s="1"/>
  <c r="I21" i="21"/>
  <c r="Q15" i="15"/>
  <c r="G15" i="18" s="1"/>
  <c r="M15" i="27"/>
  <c r="V15" i="27" s="1"/>
  <c r="I15" i="27"/>
  <c r="N13" i="15"/>
  <c r="D13" i="18" s="1"/>
  <c r="M12" i="25"/>
  <c r="N12" i="25" s="1"/>
  <c r="I12" i="25"/>
  <c r="AF7" i="15"/>
  <c r="V7" i="18" s="1"/>
  <c r="I30" i="1"/>
  <c r="M30" i="1"/>
  <c r="N30" i="1" s="1"/>
  <c r="N12" i="15"/>
  <c r="D12" i="18" s="1"/>
  <c r="M34" i="22"/>
  <c r="N34" i="22" s="1"/>
  <c r="M11" i="29"/>
  <c r="V11" i="29" s="1"/>
  <c r="M18" i="30"/>
  <c r="N18" i="30" s="1"/>
  <c r="M15" i="24"/>
  <c r="N15" i="24" s="1"/>
  <c r="M23" i="24"/>
  <c r="N23" i="24" s="1"/>
  <c r="M31" i="24"/>
  <c r="N31" i="24" s="1"/>
  <c r="M31" i="20"/>
  <c r="N31" i="20" s="1"/>
  <c r="M12" i="1"/>
  <c r="N12" i="1" s="1"/>
  <c r="M20" i="1"/>
  <c r="N20" i="1" s="1"/>
  <c r="M28" i="1"/>
  <c r="V28" i="1" s="1"/>
  <c r="M36" i="1"/>
  <c r="N36" i="1" s="1"/>
  <c r="M14" i="21"/>
  <c r="V14" i="21" s="1"/>
  <c r="M22" i="21"/>
  <c r="N22" i="21" s="1"/>
  <c r="M30" i="21"/>
  <c r="N30" i="21" s="1"/>
  <c r="M38" i="21"/>
  <c r="N38" i="21" s="1"/>
  <c r="M17" i="22"/>
  <c r="N17" i="22" s="1"/>
  <c r="M25" i="22"/>
  <c r="N25" i="22" s="1"/>
  <c r="M33" i="22"/>
  <c r="V33" i="22" s="1"/>
  <c r="M33" i="20"/>
  <c r="N33" i="20" s="1"/>
  <c r="M28" i="21"/>
  <c r="N28" i="21" s="1"/>
  <c r="M36" i="21"/>
  <c r="V36" i="21" s="1"/>
  <c r="M12" i="20"/>
  <c r="N12" i="20" s="1"/>
  <c r="M20" i="20"/>
  <c r="N20" i="20" s="1"/>
  <c r="M28" i="20"/>
  <c r="N28" i="20" s="1"/>
  <c r="M36" i="20"/>
  <c r="N36" i="20" s="1"/>
  <c r="M15" i="23"/>
  <c r="N15" i="23" s="1"/>
  <c r="M23" i="23"/>
  <c r="N23" i="23" s="1"/>
  <c r="M31" i="23"/>
  <c r="N31" i="23" s="1"/>
  <c r="M39" i="23"/>
  <c r="N39" i="23" s="1"/>
  <c r="M27" i="1"/>
  <c r="V27" i="1" s="1"/>
  <c r="M31" i="1"/>
  <c r="V31" i="1" s="1"/>
  <c r="M15" i="28"/>
  <c r="V15" i="28" s="1"/>
  <c r="M23" i="28"/>
  <c r="V23" i="28" s="1"/>
  <c r="M31" i="28"/>
  <c r="N31" i="28" s="1"/>
  <c r="M39" i="28"/>
  <c r="V39" i="28" s="1"/>
  <c r="M26" i="30"/>
  <c r="N26" i="30" s="1"/>
  <c r="M18" i="23"/>
  <c r="N18" i="23" s="1"/>
  <c r="M26" i="23"/>
  <c r="N26" i="23" s="1"/>
  <c r="M34" i="23"/>
  <c r="N34" i="23" s="1"/>
  <c r="M17" i="27"/>
  <c r="N17" i="27" s="1"/>
  <c r="M25" i="27"/>
  <c r="V25" i="27" s="1"/>
  <c r="M33" i="27"/>
  <c r="N33" i="27" s="1"/>
  <c r="J12" i="28"/>
  <c r="J10" i="1"/>
  <c r="J32" i="23"/>
  <c r="K27" i="28"/>
  <c r="L40" i="30"/>
  <c r="L10" i="29"/>
  <c r="K12" i="24"/>
  <c r="K10" i="21"/>
  <c r="K32" i="23"/>
  <c r="L10" i="1"/>
  <c r="J18" i="22"/>
  <c r="J11" i="28"/>
  <c r="J27" i="28"/>
  <c r="J38" i="1"/>
  <c r="J40" i="30"/>
  <c r="J10" i="29"/>
  <c r="L10" i="21"/>
  <c r="K18" i="22"/>
  <c r="K38" i="1"/>
  <c r="J11" i="22"/>
  <c r="K11" i="22"/>
  <c r="J12" i="24"/>
  <c r="K11" i="28"/>
  <c r="N10" i="24"/>
  <c r="V10" i="24"/>
  <c r="N10" i="27"/>
  <c r="V10" i="27"/>
  <c r="I39" i="30"/>
  <c r="M18" i="25"/>
  <c r="M26" i="25"/>
  <c r="M34" i="25"/>
  <c r="M39" i="24"/>
  <c r="M15" i="22"/>
  <c r="M23" i="22"/>
  <c r="M31" i="22"/>
  <c r="M11" i="20"/>
  <c r="M19" i="20"/>
  <c r="M27" i="20"/>
  <c r="B48" i="23"/>
  <c r="B44" i="23"/>
  <c r="B46" i="23"/>
  <c r="B45" i="23"/>
  <c r="B47" i="23"/>
  <c r="B46" i="1"/>
  <c r="B48" i="1"/>
  <c r="B44" i="1"/>
  <c r="B45" i="1"/>
  <c r="B47" i="1"/>
  <c r="M39" i="30"/>
  <c r="M18" i="29"/>
  <c r="M26" i="29"/>
  <c r="M34" i="29"/>
  <c r="M17" i="23"/>
  <c r="M25" i="23"/>
  <c r="N33" i="23"/>
  <c r="V33" i="23"/>
  <c r="M12" i="22"/>
  <c r="N10" i="15" s="1"/>
  <c r="D10" i="18" s="1"/>
  <c r="M20" i="22"/>
  <c r="M28" i="22"/>
  <c r="M36" i="22"/>
  <c r="M17" i="26"/>
  <c r="S14" i="15" s="1"/>
  <c r="I14" i="18" s="1"/>
  <c r="M25" i="26"/>
  <c r="M33" i="26"/>
  <c r="M17" i="24"/>
  <c r="S12" i="15" s="1"/>
  <c r="I12" i="18" s="1"/>
  <c r="M25" i="24"/>
  <c r="AA12" i="15" s="1"/>
  <c r="Q12" i="18" s="1"/>
  <c r="M33" i="24"/>
  <c r="O10" i="15"/>
  <c r="E10" i="18" s="1"/>
  <c r="M11" i="21"/>
  <c r="M19" i="21"/>
  <c r="M27" i="21"/>
  <c r="M35" i="21"/>
  <c r="M13" i="20"/>
  <c r="M21" i="20"/>
  <c r="M29" i="20"/>
  <c r="M12" i="21"/>
  <c r="M20" i="21"/>
  <c r="B45" i="21"/>
  <c r="B48" i="21"/>
  <c r="B44" i="21"/>
  <c r="B47" i="21"/>
  <c r="L9" i="15"/>
  <c r="B9" i="18" s="1"/>
  <c r="B46" i="21"/>
  <c r="B47" i="29"/>
  <c r="B43" i="29"/>
  <c r="B46" i="29"/>
  <c r="B44" i="29"/>
  <c r="B45" i="29"/>
  <c r="B44" i="22"/>
  <c r="B47" i="22"/>
  <c r="B43" i="22"/>
  <c r="B46" i="22"/>
  <c r="B45" i="22"/>
  <c r="L10" i="15"/>
  <c r="B10" i="18" s="1"/>
  <c r="B45" i="30"/>
  <c r="B48" i="30"/>
  <c r="B44" i="30"/>
  <c r="B47" i="30"/>
  <c r="B46" i="30"/>
  <c r="L18" i="15"/>
  <c r="B18" i="18" s="1"/>
  <c r="V13" i="30"/>
  <c r="N13" i="30"/>
  <c r="M16" i="28"/>
  <c r="M24" i="28"/>
  <c r="M32" i="28"/>
  <c r="M40" i="28"/>
  <c r="AP16" i="15" s="1"/>
  <c r="AF16" i="18" s="1"/>
  <c r="N16" i="29"/>
  <c r="V16" i="29"/>
  <c r="V40" i="30"/>
  <c r="N40" i="30"/>
  <c r="AP18" i="15"/>
  <c r="AF18" i="18" s="1"/>
  <c r="M14" i="28"/>
  <c r="M22" i="28"/>
  <c r="M30" i="28"/>
  <c r="M38" i="28"/>
  <c r="M22" i="30"/>
  <c r="M12" i="26"/>
  <c r="M20" i="26"/>
  <c r="M28" i="26"/>
  <c r="M36" i="26"/>
  <c r="M11" i="25"/>
  <c r="M19" i="25"/>
  <c r="M27" i="25"/>
  <c r="M35" i="25"/>
  <c r="M16" i="24"/>
  <c r="M24" i="24"/>
  <c r="M32" i="24"/>
  <c r="X11" i="15"/>
  <c r="N11" i="18" s="1"/>
  <c r="M12" i="27"/>
  <c r="M20" i="27"/>
  <c r="M28" i="27"/>
  <c r="M36" i="27"/>
  <c r="M18" i="26"/>
  <c r="M26" i="26"/>
  <c r="M34" i="26"/>
  <c r="M13" i="25"/>
  <c r="M18" i="1"/>
  <c r="M17" i="1"/>
  <c r="M25" i="1"/>
  <c r="M33" i="1"/>
  <c r="M10" i="21"/>
  <c r="M11" i="1"/>
  <c r="M18" i="20"/>
  <c r="M26" i="20"/>
  <c r="M34" i="20"/>
  <c r="O41" i="23"/>
  <c r="F11" i="16" s="1"/>
  <c r="O38" i="20"/>
  <c r="F8" i="16" s="1"/>
  <c r="M18" i="22"/>
  <c r="T10" i="15" s="1"/>
  <c r="J10" i="18" s="1"/>
  <c r="M26" i="22"/>
  <c r="AB10" i="15" s="1"/>
  <c r="R10" i="18" s="1"/>
  <c r="B45" i="28"/>
  <c r="B48" i="28"/>
  <c r="B44" i="28"/>
  <c r="B46" i="28"/>
  <c r="B47" i="28"/>
  <c r="L16" i="15"/>
  <c r="B16" i="18" s="1"/>
  <c r="N31" i="30"/>
  <c r="M14" i="25"/>
  <c r="M22" i="25"/>
  <c r="M30" i="25"/>
  <c r="M38" i="25"/>
  <c r="M19" i="22"/>
  <c r="U10" i="15" s="1"/>
  <c r="K10" i="18" s="1"/>
  <c r="M27" i="22"/>
  <c r="AC10" i="15" s="1"/>
  <c r="S10" i="18" s="1"/>
  <c r="M35" i="22"/>
  <c r="M15" i="20"/>
  <c r="M23" i="20"/>
  <c r="M14" i="29"/>
  <c r="M22" i="29"/>
  <c r="M30" i="29"/>
  <c r="M38" i="29"/>
  <c r="M13" i="23"/>
  <c r="M21" i="23"/>
  <c r="M29" i="23"/>
  <c r="M37" i="23"/>
  <c r="AM11" i="15" s="1"/>
  <c r="AC11" i="18" s="1"/>
  <c r="M16" i="22"/>
  <c r="R10" i="15" s="1"/>
  <c r="H10" i="18" s="1"/>
  <c r="M24" i="22"/>
  <c r="Z10" i="15" s="1"/>
  <c r="P10" i="18" s="1"/>
  <c r="M32" i="22"/>
  <c r="M13" i="26"/>
  <c r="M21" i="26"/>
  <c r="M29" i="26"/>
  <c r="M37" i="26"/>
  <c r="M13" i="24"/>
  <c r="O12" i="15" s="1"/>
  <c r="E12" i="18" s="1"/>
  <c r="M21" i="24"/>
  <c r="M29" i="24"/>
  <c r="M37" i="24"/>
  <c r="M15" i="21"/>
  <c r="M23" i="21"/>
  <c r="M31" i="21"/>
  <c r="M39" i="21"/>
  <c r="M17" i="20"/>
  <c r="M25" i="20"/>
  <c r="M16" i="21"/>
  <c r="M24" i="21"/>
  <c r="N15" i="1"/>
  <c r="V15" i="1"/>
  <c r="O40" i="27"/>
  <c r="F15" i="16" s="1"/>
  <c r="B42" i="20"/>
  <c r="L8" i="15"/>
  <c r="B8" i="18" s="1"/>
  <c r="B44" i="20"/>
  <c r="B43" i="20"/>
  <c r="B41" i="20"/>
  <c r="B45" i="20"/>
  <c r="B46" i="26"/>
  <c r="B48" i="26"/>
  <c r="B44" i="26"/>
  <c r="B47" i="26"/>
  <c r="B45" i="26"/>
  <c r="L14" i="15"/>
  <c r="B14" i="18" s="1"/>
  <c r="B47" i="24"/>
  <c r="B43" i="24"/>
  <c r="B45" i="24"/>
  <c r="B44" i="24"/>
  <c r="B46" i="24"/>
  <c r="L12" i="15"/>
  <c r="B12" i="18" s="1"/>
  <c r="M10" i="28"/>
  <c r="M20" i="28"/>
  <c r="M28" i="28"/>
  <c r="M36" i="28"/>
  <c r="I33" i="30"/>
  <c r="V39" i="29"/>
  <c r="N39" i="29"/>
  <c r="M18" i="28"/>
  <c r="M26" i="28"/>
  <c r="M34" i="28"/>
  <c r="M14" i="30"/>
  <c r="M30" i="30"/>
  <c r="M16" i="26"/>
  <c r="M32" i="26"/>
  <c r="M40" i="26"/>
  <c r="M15" i="25"/>
  <c r="M23" i="25"/>
  <c r="M31" i="25"/>
  <c r="M39" i="25"/>
  <c r="M20" i="24"/>
  <c r="M28" i="24"/>
  <c r="AD12" i="15" s="1"/>
  <c r="T12" i="18" s="1"/>
  <c r="M36" i="24"/>
  <c r="M16" i="27"/>
  <c r="M24" i="27"/>
  <c r="M32" i="27"/>
  <c r="M14" i="26"/>
  <c r="M22" i="26"/>
  <c r="M30" i="26"/>
  <c r="M38" i="26"/>
  <c r="M17" i="25"/>
  <c r="M25" i="25"/>
  <c r="M33" i="25"/>
  <c r="M14" i="24"/>
  <c r="P12" i="15" s="1"/>
  <c r="F12" i="18" s="1"/>
  <c r="B47" i="27"/>
  <c r="B43" i="27"/>
  <c r="B45" i="27"/>
  <c r="B46" i="27"/>
  <c r="B44" i="27"/>
  <c r="L15" i="15"/>
  <c r="B15" i="18" s="1"/>
  <c r="M14" i="1"/>
  <c r="M21" i="1"/>
  <c r="M29" i="1"/>
  <c r="M37" i="1"/>
  <c r="B47" i="25"/>
  <c r="B45" i="25"/>
  <c r="B48" i="25"/>
  <c r="B44" i="25"/>
  <c r="B46" i="25"/>
  <c r="L13" i="15"/>
  <c r="B13" i="18" s="1"/>
  <c r="M14" i="20"/>
  <c r="M22" i="20"/>
  <c r="M30" i="20"/>
  <c r="Q7" i="15"/>
  <c r="G7" i="18" s="1"/>
  <c r="O41" i="21"/>
  <c r="F9" i="16" s="1"/>
  <c r="M10" i="20"/>
  <c r="M10" i="22"/>
  <c r="M10" i="30"/>
  <c r="M22" i="22"/>
  <c r="M30" i="22"/>
  <c r="AF10" i="15" s="1"/>
  <c r="V10" i="18" s="1"/>
  <c r="M38" i="22"/>
  <c r="Y11" i="15" l="1"/>
  <c r="O11" i="18" s="1"/>
  <c r="AJ11" i="15"/>
  <c r="Z11" i="18" s="1"/>
  <c r="Q11" i="15"/>
  <c r="G11" i="18" s="1"/>
  <c r="J16" i="30"/>
  <c r="N17" i="30"/>
  <c r="P17" i="30" s="1"/>
  <c r="N17" i="29"/>
  <c r="V31" i="29"/>
  <c r="V35" i="29"/>
  <c r="L17" i="29"/>
  <c r="T12" i="15"/>
  <c r="J12" i="18" s="1"/>
  <c r="L33" i="29"/>
  <c r="P33" i="29" s="1"/>
  <c r="K17" i="29"/>
  <c r="J15" i="29"/>
  <c r="AE10" i="15"/>
  <c r="U10" i="18" s="1"/>
  <c r="J33" i="29"/>
  <c r="V33" i="29"/>
  <c r="H41" i="20"/>
  <c r="D6" i="20" s="1"/>
  <c r="AN11" i="15"/>
  <c r="AD11" i="18" s="1"/>
  <c r="H44" i="21"/>
  <c r="D6" i="21" s="1"/>
  <c r="AC11" i="15"/>
  <c r="S11" i="18" s="1"/>
  <c r="J29" i="29"/>
  <c r="J37" i="29"/>
  <c r="L29" i="29"/>
  <c r="K37" i="29"/>
  <c r="J23" i="29"/>
  <c r="V25" i="30"/>
  <c r="P25" i="30"/>
  <c r="L15" i="29"/>
  <c r="N23" i="29"/>
  <c r="V15" i="29"/>
  <c r="L23" i="29"/>
  <c r="N21" i="29"/>
  <c r="J12" i="29"/>
  <c r="J25" i="30"/>
  <c r="K25" i="30"/>
  <c r="V32" i="29"/>
  <c r="N29" i="30"/>
  <c r="V28" i="29"/>
  <c r="N37" i="29"/>
  <c r="P37" i="29" s="1"/>
  <c r="L27" i="29"/>
  <c r="J19" i="29"/>
  <c r="P12" i="29"/>
  <c r="K12" i="29"/>
  <c r="L21" i="29"/>
  <c r="V12" i="29"/>
  <c r="N19" i="29"/>
  <c r="J21" i="29"/>
  <c r="L16" i="29"/>
  <c r="P16" i="29" s="1"/>
  <c r="L19" i="29"/>
  <c r="P15" i="23"/>
  <c r="K15" i="23"/>
  <c r="J15" i="23"/>
  <c r="J25" i="29"/>
  <c r="J27" i="29"/>
  <c r="J39" i="29"/>
  <c r="L39" i="29"/>
  <c r="P39" i="29" s="1"/>
  <c r="N13" i="29"/>
  <c r="V25" i="29"/>
  <c r="N29" i="29"/>
  <c r="J13" i="29"/>
  <c r="L13" i="29"/>
  <c r="J31" i="30"/>
  <c r="L20" i="29"/>
  <c r="P20" i="29" s="1"/>
  <c r="L31" i="29"/>
  <c r="P31" i="29" s="1"/>
  <c r="L25" i="29"/>
  <c r="P25" i="29" s="1"/>
  <c r="L31" i="30"/>
  <c r="P31" i="30" s="1"/>
  <c r="J20" i="29"/>
  <c r="J31" i="29"/>
  <c r="N36" i="29"/>
  <c r="P36" i="29" s="1"/>
  <c r="L29" i="30"/>
  <c r="J35" i="29"/>
  <c r="V11" i="30"/>
  <c r="L32" i="29"/>
  <c r="P32" i="29" s="1"/>
  <c r="L10" i="24"/>
  <c r="P10" i="24" s="1"/>
  <c r="J10" i="24"/>
  <c r="N27" i="29"/>
  <c r="N21" i="30"/>
  <c r="N10" i="29"/>
  <c r="F51" i="29" s="1"/>
  <c r="J17" i="19" s="1"/>
  <c r="L17" i="15"/>
  <c r="B17" i="18" s="1"/>
  <c r="K32" i="29"/>
  <c r="J29" i="30"/>
  <c r="V24" i="29"/>
  <c r="V20" i="29"/>
  <c r="L35" i="29"/>
  <c r="P35" i="29" s="1"/>
  <c r="P19" i="27"/>
  <c r="P34" i="30"/>
  <c r="P19" i="24"/>
  <c r="AE15" i="15"/>
  <c r="U15" i="18" s="1"/>
  <c r="P15" i="30"/>
  <c r="J15" i="30"/>
  <c r="J17" i="30"/>
  <c r="K17" i="30"/>
  <c r="J21" i="30"/>
  <c r="L21" i="30"/>
  <c r="K15" i="30"/>
  <c r="V15" i="30"/>
  <c r="S9" i="15"/>
  <c r="I9" i="18" s="1"/>
  <c r="K24" i="29"/>
  <c r="V12" i="24"/>
  <c r="L13" i="30"/>
  <c r="P13" i="30" s="1"/>
  <c r="I41" i="20"/>
  <c r="I44" i="28"/>
  <c r="J13" i="30"/>
  <c r="L24" i="29"/>
  <c r="P24" i="29" s="1"/>
  <c r="AA10" i="15"/>
  <c r="Q10" i="18" s="1"/>
  <c r="J24" i="22"/>
  <c r="J15" i="20"/>
  <c r="K24" i="22"/>
  <c r="V23" i="30"/>
  <c r="K15" i="20"/>
  <c r="K16" i="29"/>
  <c r="I43" i="29"/>
  <c r="I43" i="27"/>
  <c r="N10" i="26"/>
  <c r="P10" i="26" s="1"/>
  <c r="I44" i="26"/>
  <c r="N10" i="25"/>
  <c r="P10" i="25" s="1"/>
  <c r="I44" i="25"/>
  <c r="Q12" i="15"/>
  <c r="G12" i="18" s="1"/>
  <c r="I43" i="24"/>
  <c r="K24" i="21"/>
  <c r="J24" i="21"/>
  <c r="AK11" i="15"/>
  <c r="AA11" i="18" s="1"/>
  <c r="J39" i="1"/>
  <c r="P20" i="1"/>
  <c r="P39" i="1"/>
  <c r="J33" i="20"/>
  <c r="K25" i="23"/>
  <c r="K39" i="1"/>
  <c r="N10" i="23"/>
  <c r="P10" i="23" s="1"/>
  <c r="I44" i="23"/>
  <c r="J25" i="23"/>
  <c r="P30" i="21"/>
  <c r="I43" i="22"/>
  <c r="K14" i="21"/>
  <c r="I44" i="21"/>
  <c r="J14" i="21"/>
  <c r="V10" i="1"/>
  <c r="I44" i="1"/>
  <c r="J34" i="22"/>
  <c r="K34" i="22"/>
  <c r="K37" i="23"/>
  <c r="J37" i="23"/>
  <c r="P34" i="22"/>
  <c r="J31" i="24"/>
  <c r="K28" i="21"/>
  <c r="K30" i="21"/>
  <c r="J30" i="21"/>
  <c r="L16" i="30"/>
  <c r="J32" i="30"/>
  <c r="J20" i="1"/>
  <c r="K20" i="1"/>
  <c r="K32" i="30"/>
  <c r="V13" i="22"/>
  <c r="P33" i="20"/>
  <c r="P31" i="20"/>
  <c r="K31" i="20"/>
  <c r="K33" i="20"/>
  <c r="J31" i="20"/>
  <c r="V22" i="23"/>
  <c r="V14" i="22"/>
  <c r="K16" i="1"/>
  <c r="P31" i="24"/>
  <c r="K31" i="24"/>
  <c r="K35" i="26"/>
  <c r="N16" i="30"/>
  <c r="J27" i="30"/>
  <c r="J18" i="23"/>
  <c r="J25" i="22"/>
  <c r="L11" i="1"/>
  <c r="J26" i="25"/>
  <c r="V10" i="25"/>
  <c r="K18" i="23"/>
  <c r="L25" i="22"/>
  <c r="P25" i="22" s="1"/>
  <c r="K27" i="30"/>
  <c r="J28" i="21"/>
  <c r="N35" i="20"/>
  <c r="P35" i="20" s="1"/>
  <c r="N19" i="30"/>
  <c r="P19" i="30" s="1"/>
  <c r="K26" i="27"/>
  <c r="P26" i="23"/>
  <c r="J15" i="24"/>
  <c r="K16" i="26"/>
  <c r="K38" i="26"/>
  <c r="L18" i="24"/>
  <c r="K17" i="27"/>
  <c r="V10" i="23"/>
  <c r="J16" i="1"/>
  <c r="P36" i="1"/>
  <c r="K36" i="1"/>
  <c r="J36" i="1"/>
  <c r="J24" i="27"/>
  <c r="L38" i="26"/>
  <c r="K26" i="23"/>
  <c r="J28" i="22"/>
  <c r="L12" i="30"/>
  <c r="P12" i="30" s="1"/>
  <c r="N24" i="30"/>
  <c r="P18" i="23"/>
  <c r="K15" i="24"/>
  <c r="K28" i="22"/>
  <c r="L16" i="26"/>
  <c r="K24" i="27"/>
  <c r="J26" i="27"/>
  <c r="P28" i="21"/>
  <c r="L17" i="27"/>
  <c r="P17" i="27" s="1"/>
  <c r="K18" i="24"/>
  <c r="J26" i="23"/>
  <c r="K26" i="25"/>
  <c r="J11" i="1"/>
  <c r="K12" i="30"/>
  <c r="N38" i="30"/>
  <c r="P38" i="30" s="1"/>
  <c r="L30" i="26"/>
  <c r="K24" i="23"/>
  <c r="J24" i="23"/>
  <c r="L38" i="29"/>
  <c r="K11" i="25"/>
  <c r="J28" i="24"/>
  <c r="K30" i="29"/>
  <c r="J38" i="29"/>
  <c r="P24" i="23"/>
  <c r="N12" i="28"/>
  <c r="P12" i="28" s="1"/>
  <c r="K28" i="24"/>
  <c r="J11" i="25"/>
  <c r="V11" i="22"/>
  <c r="J35" i="26"/>
  <c r="P35" i="26"/>
  <c r="J34" i="24"/>
  <c r="P34" i="24"/>
  <c r="K19" i="30"/>
  <c r="J19" i="30"/>
  <c r="J11" i="21"/>
  <c r="K34" i="24"/>
  <c r="K11" i="21"/>
  <c r="V24" i="26"/>
  <c r="V32" i="23"/>
  <c r="L30" i="29"/>
  <c r="N16" i="15"/>
  <c r="D16" i="18" s="1"/>
  <c r="J32" i="25"/>
  <c r="K32" i="25"/>
  <c r="N24" i="26"/>
  <c r="P24" i="26" s="1"/>
  <c r="N32" i="23"/>
  <c r="P32" i="23" s="1"/>
  <c r="K27" i="23"/>
  <c r="J27" i="23"/>
  <c r="J11" i="30"/>
  <c r="K38" i="30"/>
  <c r="J38" i="30"/>
  <c r="J32" i="20"/>
  <c r="J25" i="1"/>
  <c r="K25" i="1"/>
  <c r="N27" i="30"/>
  <c r="P27" i="30" s="1"/>
  <c r="K32" i="20"/>
  <c r="P32" i="20"/>
  <c r="K39" i="23"/>
  <c r="J39" i="23"/>
  <c r="K22" i="22"/>
  <c r="P13" i="28"/>
  <c r="N33" i="30"/>
  <c r="F52" i="30" s="1"/>
  <c r="J18" i="19" s="1"/>
  <c r="V33" i="30"/>
  <c r="K15" i="1"/>
  <c r="J15" i="1"/>
  <c r="J22" i="22"/>
  <c r="K11" i="30"/>
  <c r="P15" i="1"/>
  <c r="P11" i="30"/>
  <c r="P39" i="23"/>
  <c r="K38" i="22"/>
  <c r="P10" i="27"/>
  <c r="J25" i="24"/>
  <c r="J26" i="20"/>
  <c r="K29" i="23"/>
  <c r="J28" i="26"/>
  <c r="K26" i="20"/>
  <c r="J38" i="22"/>
  <c r="K25" i="24"/>
  <c r="K19" i="1"/>
  <c r="P19" i="1"/>
  <c r="J19" i="1"/>
  <c r="K19" i="24"/>
  <c r="J22" i="20"/>
  <c r="K12" i="21"/>
  <c r="K14" i="26"/>
  <c r="V12" i="30"/>
  <c r="J19" i="24"/>
  <c r="P28" i="20"/>
  <c r="J12" i="21"/>
  <c r="K40" i="25"/>
  <c r="K22" i="20"/>
  <c r="P40" i="25"/>
  <c r="L14" i="26"/>
  <c r="J23" i="30"/>
  <c r="J19" i="21"/>
  <c r="V11" i="24"/>
  <c r="V18" i="21"/>
  <c r="K19" i="21"/>
  <c r="L23" i="30"/>
  <c r="P23" i="30" s="1"/>
  <c r="V32" i="20"/>
  <c r="K13" i="20"/>
  <c r="K37" i="1"/>
  <c r="N10" i="1"/>
  <c r="P10" i="1" s="1"/>
  <c r="Q10" i="1" s="1"/>
  <c r="K35" i="23"/>
  <c r="J29" i="20"/>
  <c r="L17" i="24"/>
  <c r="J28" i="20"/>
  <c r="J40" i="25"/>
  <c r="P15" i="29"/>
  <c r="K29" i="22"/>
  <c r="K28" i="20"/>
  <c r="J12" i="22"/>
  <c r="N35" i="1"/>
  <c r="P35" i="1" s="1"/>
  <c r="J32" i="1"/>
  <c r="J25" i="25"/>
  <c r="J31" i="21"/>
  <c r="L31" i="28"/>
  <c r="P31" i="28" s="1"/>
  <c r="L28" i="28"/>
  <c r="L12" i="22"/>
  <c r="J13" i="20"/>
  <c r="J14" i="20"/>
  <c r="K24" i="28"/>
  <c r="P23" i="24"/>
  <c r="J18" i="21"/>
  <c r="J26" i="28"/>
  <c r="J31" i="23"/>
  <c r="J18" i="1"/>
  <c r="P31" i="23"/>
  <c r="K14" i="29"/>
  <c r="J37" i="1"/>
  <c r="J38" i="21"/>
  <c r="L18" i="21"/>
  <c r="P18" i="21" s="1"/>
  <c r="K17" i="24"/>
  <c r="K31" i="23"/>
  <c r="J35" i="23"/>
  <c r="P35" i="23"/>
  <c r="K10" i="27"/>
  <c r="K22" i="29"/>
  <c r="K37" i="22"/>
  <c r="L22" i="29"/>
  <c r="J14" i="28"/>
  <c r="K28" i="26"/>
  <c r="V35" i="23"/>
  <c r="J10" i="27"/>
  <c r="K30" i="22"/>
  <c r="J37" i="22"/>
  <c r="K14" i="28"/>
  <c r="K37" i="26"/>
  <c r="J23" i="23"/>
  <c r="J29" i="23"/>
  <c r="J39" i="22"/>
  <c r="K13" i="23"/>
  <c r="J13" i="23"/>
  <c r="P23" i="23"/>
  <c r="P39" i="22"/>
  <c r="K23" i="23"/>
  <c r="J30" i="22"/>
  <c r="J37" i="26"/>
  <c r="K39" i="22"/>
  <c r="K27" i="24"/>
  <c r="N29" i="28"/>
  <c r="P29" i="28" s="1"/>
  <c r="N32" i="25"/>
  <c r="P32" i="25" s="1"/>
  <c r="J27" i="24"/>
  <c r="P27" i="24"/>
  <c r="V36" i="23"/>
  <c r="V32" i="21"/>
  <c r="K21" i="26"/>
  <c r="J32" i="27"/>
  <c r="K28" i="28"/>
  <c r="J17" i="23"/>
  <c r="L14" i="29"/>
  <c r="K38" i="21"/>
  <c r="K17" i="23"/>
  <c r="J21" i="25"/>
  <c r="P14" i="27"/>
  <c r="J14" i="27"/>
  <c r="K39" i="28"/>
  <c r="K27" i="25"/>
  <c r="J26" i="1"/>
  <c r="J36" i="27"/>
  <c r="K32" i="27"/>
  <c r="V27" i="24"/>
  <c r="J29" i="22"/>
  <c r="K32" i="1"/>
  <c r="J40" i="28"/>
  <c r="P38" i="21"/>
  <c r="K14" i="27"/>
  <c r="K34" i="25"/>
  <c r="K14" i="1"/>
  <c r="K29" i="20"/>
  <c r="L19" i="26"/>
  <c r="J39" i="28"/>
  <c r="K26" i="28"/>
  <c r="K27" i="1"/>
  <c r="J27" i="25"/>
  <c r="P21" i="25"/>
  <c r="N34" i="27"/>
  <c r="K14" i="20"/>
  <c r="K31" i="21"/>
  <c r="K25" i="25"/>
  <c r="K40" i="28"/>
  <c r="J24" i="28"/>
  <c r="J31" i="28"/>
  <c r="K18" i="1"/>
  <c r="K21" i="25"/>
  <c r="K23" i="24"/>
  <c r="J34" i="25"/>
  <c r="K26" i="1"/>
  <c r="J14" i="1"/>
  <c r="J34" i="20"/>
  <c r="L27" i="1"/>
  <c r="V40" i="21"/>
  <c r="V13" i="28"/>
  <c r="N18" i="24"/>
  <c r="J21" i="1"/>
  <c r="J27" i="21"/>
  <c r="V21" i="27"/>
  <c r="K30" i="20"/>
  <c r="K34" i="30"/>
  <c r="L27" i="21"/>
  <c r="K11" i="20"/>
  <c r="L25" i="27"/>
  <c r="L21" i="26"/>
  <c r="V27" i="28"/>
  <c r="J11" i="20"/>
  <c r="K21" i="1"/>
  <c r="L13" i="24"/>
  <c r="N37" i="28"/>
  <c r="P37" i="28" s="1"/>
  <c r="K17" i="22"/>
  <c r="J17" i="22"/>
  <c r="P17" i="22"/>
  <c r="P18" i="27"/>
  <c r="K34" i="20"/>
  <c r="N23" i="27"/>
  <c r="V24" i="20"/>
  <c r="N27" i="27"/>
  <c r="J18" i="20"/>
  <c r="J27" i="20"/>
  <c r="P11" i="26"/>
  <c r="K23" i="28"/>
  <c r="K16" i="20"/>
  <c r="K26" i="21"/>
  <c r="J23" i="28"/>
  <c r="J13" i="26"/>
  <c r="J33" i="24"/>
  <c r="P26" i="21"/>
  <c r="N33" i="22"/>
  <c r="V20" i="1"/>
  <c r="K15" i="21"/>
  <c r="N16" i="1"/>
  <c r="P16" i="1" s="1"/>
  <c r="V35" i="24"/>
  <c r="V34" i="1"/>
  <c r="V11" i="27"/>
  <c r="N38" i="1"/>
  <c r="P38" i="1" s="1"/>
  <c r="N37" i="27"/>
  <c r="J23" i="22"/>
  <c r="V21" i="28"/>
  <c r="V14" i="27"/>
  <c r="J26" i="21"/>
  <c r="K22" i="26"/>
  <c r="K23" i="22"/>
  <c r="J22" i="26"/>
  <c r="K33" i="24"/>
  <c r="L17" i="26"/>
  <c r="L11" i="29"/>
  <c r="L32" i="21"/>
  <c r="P32" i="21" s="1"/>
  <c r="P17" i="21"/>
  <c r="V30" i="21"/>
  <c r="N13" i="1"/>
  <c r="N22" i="27"/>
  <c r="V36" i="20"/>
  <c r="P19" i="23"/>
  <c r="K17" i="1"/>
  <c r="K37" i="20"/>
  <c r="N28" i="25"/>
  <c r="N28" i="1"/>
  <c r="K19" i="23"/>
  <c r="K12" i="20"/>
  <c r="V22" i="21"/>
  <c r="V39" i="23"/>
  <c r="V34" i="22"/>
  <c r="N36" i="21"/>
  <c r="P36" i="21" s="1"/>
  <c r="V33" i="27"/>
  <c r="V25" i="22"/>
  <c r="J11" i="27"/>
  <c r="K17" i="21"/>
  <c r="K14" i="25"/>
  <c r="J24" i="20"/>
  <c r="N37" i="21"/>
  <c r="V23" i="24"/>
  <c r="N26" i="1"/>
  <c r="P26" i="1" s="1"/>
  <c r="V21" i="21"/>
  <c r="V20" i="30"/>
  <c r="J28" i="30"/>
  <c r="J29" i="24"/>
  <c r="V26" i="21"/>
  <c r="P11" i="27"/>
  <c r="V24" i="23"/>
  <c r="N27" i="23"/>
  <c r="P27" i="23" s="1"/>
  <c r="J17" i="21"/>
  <c r="J37" i="25"/>
  <c r="K32" i="21"/>
  <c r="P11" i="24"/>
  <c r="V16" i="20"/>
  <c r="V23" i="1"/>
  <c r="K11" i="27"/>
  <c r="J14" i="25"/>
  <c r="L37" i="25"/>
  <c r="P37" i="25" s="1"/>
  <c r="L32" i="26"/>
  <c r="L29" i="24"/>
  <c r="K17" i="26"/>
  <c r="J35" i="27"/>
  <c r="L35" i="27"/>
  <c r="P35" i="27" s="1"/>
  <c r="N14" i="23"/>
  <c r="I40" i="29"/>
  <c r="B17" i="16" s="1"/>
  <c r="K36" i="20"/>
  <c r="J16" i="25"/>
  <c r="K28" i="30"/>
  <c r="J11" i="29"/>
  <c r="P28" i="30"/>
  <c r="N15" i="28"/>
  <c r="P15" i="28" s="1"/>
  <c r="N14" i="21"/>
  <c r="P14" i="21" s="1"/>
  <c r="N25" i="27"/>
  <c r="V30" i="27"/>
  <c r="V24" i="25"/>
  <c r="V37" i="25"/>
  <c r="N15" i="26"/>
  <c r="P15" i="26" s="1"/>
  <c r="V30" i="24"/>
  <c r="V36" i="30"/>
  <c r="V35" i="28"/>
  <c r="V13" i="21"/>
  <c r="N27" i="26"/>
  <c r="V26" i="24"/>
  <c r="N11" i="23"/>
  <c r="P11" i="23" s="1"/>
  <c r="K13" i="28"/>
  <c r="V36" i="25"/>
  <c r="V31" i="27"/>
  <c r="V17" i="21"/>
  <c r="V12" i="23"/>
  <c r="N34" i="21"/>
  <c r="N16" i="25"/>
  <c r="P16" i="25" s="1"/>
  <c r="N16" i="23"/>
  <c r="P16" i="23" s="1"/>
  <c r="V17" i="28"/>
  <c r="N32" i="30"/>
  <c r="P32" i="30" s="1"/>
  <c r="J13" i="28"/>
  <c r="K13" i="24"/>
  <c r="V25" i="21"/>
  <c r="V28" i="30"/>
  <c r="V21" i="25"/>
  <c r="J27" i="22"/>
  <c r="J15" i="21"/>
  <c r="J30" i="28"/>
  <c r="K27" i="22"/>
  <c r="L20" i="26"/>
  <c r="P12" i="20"/>
  <c r="K11" i="26"/>
  <c r="K16" i="23"/>
  <c r="J29" i="26"/>
  <c r="J16" i="21"/>
  <c r="J12" i="20"/>
  <c r="L33" i="26"/>
  <c r="P23" i="1"/>
  <c r="P16" i="20"/>
  <c r="K16" i="27"/>
  <c r="J16" i="20"/>
  <c r="K20" i="26"/>
  <c r="K39" i="24"/>
  <c r="L16" i="27"/>
  <c r="J23" i="1"/>
  <c r="J17" i="1"/>
  <c r="J16" i="23"/>
  <c r="K27" i="20"/>
  <c r="J32" i="22"/>
  <c r="J17" i="25"/>
  <c r="J19" i="23"/>
  <c r="L13" i="26"/>
  <c r="L29" i="26"/>
  <c r="K30" i="28"/>
  <c r="K23" i="1"/>
  <c r="J39" i="24"/>
  <c r="K18" i="20"/>
  <c r="K32" i="22"/>
  <c r="J33" i="26"/>
  <c r="K17" i="25"/>
  <c r="J37" i="20"/>
  <c r="K16" i="21"/>
  <c r="J11" i="26"/>
  <c r="J13" i="25"/>
  <c r="J30" i="26"/>
  <c r="P37" i="20"/>
  <c r="J15" i="28"/>
  <c r="P24" i="1"/>
  <c r="N19" i="26"/>
  <c r="N26" i="27"/>
  <c r="P26" i="27" s="1"/>
  <c r="J30" i="20"/>
  <c r="K29" i="28"/>
  <c r="J25" i="27"/>
  <c r="N37" i="22"/>
  <c r="P37" i="22" s="1"/>
  <c r="V40" i="1"/>
  <c r="V19" i="24"/>
  <c r="V17" i="27"/>
  <c r="V35" i="26"/>
  <c r="J30" i="27"/>
  <c r="K30" i="27"/>
  <c r="J33" i="1"/>
  <c r="L22" i="21"/>
  <c r="P22" i="21" s="1"/>
  <c r="J24" i="1"/>
  <c r="K19" i="27"/>
  <c r="J19" i="27"/>
  <c r="P30" i="27"/>
  <c r="V19" i="23"/>
  <c r="J30" i="25"/>
  <c r="K30" i="25"/>
  <c r="K15" i="28"/>
  <c r="J29" i="28"/>
  <c r="L20" i="27"/>
  <c r="K18" i="25"/>
  <c r="J26" i="29"/>
  <c r="K26" i="29"/>
  <c r="V29" i="21"/>
  <c r="N27" i="1"/>
  <c r="K32" i="24"/>
  <c r="V39" i="26"/>
  <c r="J32" i="26"/>
  <c r="K16" i="25"/>
  <c r="K11" i="24"/>
  <c r="J32" i="24"/>
  <c r="J40" i="1"/>
  <c r="J11" i="24"/>
  <c r="K40" i="23"/>
  <c r="P40" i="1"/>
  <c r="V29" i="27"/>
  <c r="N39" i="28"/>
  <c r="P39" i="28" s="1"/>
  <c r="K36" i="21"/>
  <c r="J36" i="21"/>
  <c r="K40" i="1"/>
  <c r="V20" i="25"/>
  <c r="N32" i="1"/>
  <c r="P32" i="1" s="1"/>
  <c r="N37" i="30"/>
  <c r="N31" i="1"/>
  <c r="V26" i="23"/>
  <c r="V24" i="1"/>
  <c r="V28" i="23"/>
  <c r="K13" i="25"/>
  <c r="N22" i="1"/>
  <c r="P22" i="1" s="1"/>
  <c r="V20" i="20"/>
  <c r="V38" i="21"/>
  <c r="V33" i="21"/>
  <c r="N20" i="23"/>
  <c r="P20" i="23" s="1"/>
  <c r="V33" i="20"/>
  <c r="V33" i="28"/>
  <c r="V12" i="25"/>
  <c r="V23" i="23"/>
  <c r="V38" i="23"/>
  <c r="V35" i="27"/>
  <c r="V19" i="27"/>
  <c r="V36" i="1"/>
  <c r="V13" i="27"/>
  <c r="J16" i="22"/>
  <c r="J34" i="30"/>
  <c r="J34" i="23"/>
  <c r="K34" i="23"/>
  <c r="P34" i="23"/>
  <c r="J18" i="25"/>
  <c r="K16" i="24"/>
  <c r="K36" i="27"/>
  <c r="K19" i="26"/>
  <c r="J18" i="27"/>
  <c r="J16" i="24"/>
  <c r="J23" i="24"/>
  <c r="K20" i="27"/>
  <c r="V30" i="1"/>
  <c r="V40" i="25"/>
  <c r="V31" i="20"/>
  <c r="V40" i="23"/>
  <c r="V37" i="20"/>
  <c r="V18" i="30"/>
  <c r="K16" i="22"/>
  <c r="K31" i="25"/>
  <c r="K35" i="20"/>
  <c r="K33" i="1"/>
  <c r="K12" i="1"/>
  <c r="K18" i="27"/>
  <c r="J12" i="1"/>
  <c r="J35" i="1"/>
  <c r="N23" i="28"/>
  <c r="P23" i="28" s="1"/>
  <c r="P12" i="1"/>
  <c r="J31" i="25"/>
  <c r="K24" i="1"/>
  <c r="J35" i="20"/>
  <c r="K35" i="1"/>
  <c r="K22" i="21"/>
  <c r="V39" i="22"/>
  <c r="V23" i="26"/>
  <c r="P40" i="23"/>
  <c r="V11" i="26"/>
  <c r="V25" i="28"/>
  <c r="K24" i="20"/>
  <c r="J37" i="28"/>
  <c r="J26" i="26"/>
  <c r="J25" i="21"/>
  <c r="K25" i="21"/>
  <c r="K18" i="29"/>
  <c r="L18" i="29"/>
  <c r="J18" i="29"/>
  <c r="L34" i="27"/>
  <c r="K34" i="27"/>
  <c r="V31" i="23"/>
  <c r="N29" i="22"/>
  <c r="P29" i="22" s="1"/>
  <c r="N15" i="27"/>
  <c r="P25" i="21"/>
  <c r="N38" i="24"/>
  <c r="V30" i="23"/>
  <c r="V19" i="28"/>
  <c r="V15" i="24"/>
  <c r="V34" i="24"/>
  <c r="V39" i="1"/>
  <c r="K17" i="20"/>
  <c r="J36" i="20"/>
  <c r="K26" i="26"/>
  <c r="J18" i="30"/>
  <c r="L18" i="30"/>
  <c r="P18" i="30" s="1"/>
  <c r="J15" i="25"/>
  <c r="K15" i="25"/>
  <c r="K34" i="29"/>
  <c r="J34" i="29"/>
  <c r="P24" i="20"/>
  <c r="V12" i="1"/>
  <c r="P36" i="20"/>
  <c r="V31" i="28"/>
  <c r="K37" i="28"/>
  <c r="J17" i="20"/>
  <c r="J40" i="23"/>
  <c r="L34" i="29"/>
  <c r="J22" i="28"/>
  <c r="P40" i="30"/>
  <c r="P21" i="27"/>
  <c r="F19" i="16"/>
  <c r="P33" i="21"/>
  <c r="J33" i="21"/>
  <c r="J35" i="25"/>
  <c r="K31" i="26"/>
  <c r="K15" i="26"/>
  <c r="K36" i="26"/>
  <c r="J19" i="20"/>
  <c r="P35" i="24"/>
  <c r="J35" i="24"/>
  <c r="K35" i="24"/>
  <c r="J21" i="27"/>
  <c r="K19" i="20"/>
  <c r="K21" i="27"/>
  <c r="L36" i="26"/>
  <c r="K16" i="28"/>
  <c r="J37" i="27"/>
  <c r="P24" i="25"/>
  <c r="K10" i="26"/>
  <c r="J11" i="23"/>
  <c r="J10" i="26"/>
  <c r="L33" i="27"/>
  <c r="P33" i="27" s="1"/>
  <c r="P29" i="21"/>
  <c r="J16" i="28"/>
  <c r="J33" i="27"/>
  <c r="K11" i="23"/>
  <c r="J31" i="26"/>
  <c r="K24" i="25"/>
  <c r="K33" i="21"/>
  <c r="L22" i="30"/>
  <c r="K35" i="25"/>
  <c r="J21" i="22"/>
  <c r="L37" i="27"/>
  <c r="J24" i="25"/>
  <c r="K21" i="22"/>
  <c r="J22" i="30"/>
  <c r="I41" i="21"/>
  <c r="B9" i="16" s="1"/>
  <c r="K21" i="23"/>
  <c r="L38" i="24"/>
  <c r="P21" i="22"/>
  <c r="J38" i="24"/>
  <c r="J21" i="23"/>
  <c r="P20" i="30"/>
  <c r="P31" i="26"/>
  <c r="I38" i="20"/>
  <c r="B8" i="16" s="1"/>
  <c r="J25" i="26"/>
  <c r="L25" i="26"/>
  <c r="K19" i="25"/>
  <c r="K21" i="28"/>
  <c r="K14" i="30"/>
  <c r="K26" i="30"/>
  <c r="J26" i="30"/>
  <c r="L26" i="30"/>
  <c r="P26" i="30" s="1"/>
  <c r="L33" i="22"/>
  <c r="J33" i="22"/>
  <c r="K33" i="22"/>
  <c r="J38" i="27"/>
  <c r="L38" i="27"/>
  <c r="P38" i="27" s="1"/>
  <c r="K38" i="27"/>
  <c r="L20" i="20"/>
  <c r="P20" i="20" s="1"/>
  <c r="K20" i="20"/>
  <c r="J20" i="20"/>
  <c r="K26" i="24"/>
  <c r="J26" i="24"/>
  <c r="L26" i="24"/>
  <c r="P26" i="24" s="1"/>
  <c r="V21" i="22"/>
  <c r="V31" i="26"/>
  <c r="V19" i="1"/>
  <c r="V38" i="27"/>
  <c r="V26" i="30"/>
  <c r="V11" i="28"/>
  <c r="V31" i="24"/>
  <c r="V12" i="20"/>
  <c r="V18" i="27"/>
  <c r="N11" i="29"/>
  <c r="K30" i="30"/>
  <c r="J19" i="25"/>
  <c r="L22" i="24"/>
  <c r="P22" i="24" s="1"/>
  <c r="L34" i="21"/>
  <c r="K34" i="21"/>
  <c r="J34" i="21"/>
  <c r="L22" i="27"/>
  <c r="J22" i="27"/>
  <c r="K22" i="27"/>
  <c r="L36" i="24"/>
  <c r="K36" i="24"/>
  <c r="J36" i="24"/>
  <c r="L38" i="28"/>
  <c r="J38" i="28"/>
  <c r="K38" i="28"/>
  <c r="L32" i="28"/>
  <c r="J32" i="28"/>
  <c r="K32" i="28"/>
  <c r="K27" i="27"/>
  <c r="L27" i="27"/>
  <c r="J27" i="27"/>
  <c r="L31" i="22"/>
  <c r="K31" i="22"/>
  <c r="J31" i="22"/>
  <c r="P12" i="23"/>
  <c r="V15" i="23"/>
  <c r="P21" i="28"/>
  <c r="V29" i="25"/>
  <c r="V34" i="23"/>
  <c r="J22" i="24"/>
  <c r="K22" i="28"/>
  <c r="J21" i="28"/>
  <c r="I41" i="1"/>
  <c r="B7" i="16" s="1"/>
  <c r="J29" i="1"/>
  <c r="P15" i="24"/>
  <c r="K27" i="26"/>
  <c r="J27" i="26"/>
  <c r="L27" i="26"/>
  <c r="L31" i="1"/>
  <c r="K31" i="1"/>
  <c r="L28" i="1"/>
  <c r="J28" i="1"/>
  <c r="K28" i="1"/>
  <c r="J24" i="30"/>
  <c r="L24" i="30"/>
  <c r="K24" i="30"/>
  <c r="L15" i="22"/>
  <c r="K15" i="22"/>
  <c r="J15" i="22"/>
  <c r="L34" i="1"/>
  <c r="P34" i="1" s="1"/>
  <c r="K34" i="1"/>
  <c r="J34" i="1"/>
  <c r="I41" i="25"/>
  <c r="B13" i="16" s="1"/>
  <c r="J30" i="30"/>
  <c r="J36" i="23"/>
  <c r="L29" i="1"/>
  <c r="J14" i="30"/>
  <c r="L20" i="24"/>
  <c r="J20" i="24"/>
  <c r="K20" i="24"/>
  <c r="L35" i="21"/>
  <c r="J35" i="21"/>
  <c r="K35" i="21"/>
  <c r="K13" i="1"/>
  <c r="L13" i="1"/>
  <c r="J13" i="1"/>
  <c r="L33" i="25"/>
  <c r="J33" i="25"/>
  <c r="K33" i="25"/>
  <c r="L40" i="21"/>
  <c r="P40" i="21" s="1"/>
  <c r="J40" i="21"/>
  <c r="K40" i="21"/>
  <c r="L26" i="22"/>
  <c r="K26" i="22"/>
  <c r="J26" i="22"/>
  <c r="L21" i="20"/>
  <c r="K21" i="20"/>
  <c r="J21" i="20"/>
  <c r="K29" i="27"/>
  <c r="L29" i="27"/>
  <c r="P29" i="27" s="1"/>
  <c r="J29" i="27"/>
  <c r="L14" i="24"/>
  <c r="J14" i="24"/>
  <c r="K14" i="24"/>
  <c r="L20" i="22"/>
  <c r="K20" i="22"/>
  <c r="J20" i="22"/>
  <c r="K31" i="27"/>
  <c r="J31" i="27"/>
  <c r="L31" i="27"/>
  <c r="P31" i="27" s="1"/>
  <c r="L35" i="22"/>
  <c r="J35" i="22"/>
  <c r="K35" i="22"/>
  <c r="J30" i="24"/>
  <c r="K30" i="24"/>
  <c r="L30" i="24"/>
  <c r="P30" i="24" s="1"/>
  <c r="L36" i="22"/>
  <c r="K36" i="22"/>
  <c r="J36" i="22"/>
  <c r="L38" i="25"/>
  <c r="J38" i="25"/>
  <c r="K38" i="25"/>
  <c r="V39" i="27"/>
  <c r="V22" i="24"/>
  <c r="I44" i="30"/>
  <c r="K22" i="1"/>
  <c r="I41" i="26"/>
  <c r="B14" i="16" s="1"/>
  <c r="I40" i="22"/>
  <c r="B10" i="16" s="1"/>
  <c r="L12" i="25"/>
  <c r="K12" i="25"/>
  <c r="J12" i="25"/>
  <c r="L37" i="30"/>
  <c r="K37" i="30"/>
  <c r="J37" i="30"/>
  <c r="L24" i="24"/>
  <c r="K24" i="24"/>
  <c r="J24" i="24"/>
  <c r="J34" i="26"/>
  <c r="L34" i="26"/>
  <c r="K34" i="26"/>
  <c r="L28" i="23"/>
  <c r="P28" i="23" s="1"/>
  <c r="J28" i="23"/>
  <c r="K28" i="23"/>
  <c r="K37" i="24"/>
  <c r="L37" i="24"/>
  <c r="J37" i="24"/>
  <c r="L36" i="28"/>
  <c r="J36" i="28"/>
  <c r="K36" i="28"/>
  <c r="L18" i="26"/>
  <c r="J18" i="26"/>
  <c r="K18" i="26"/>
  <c r="L20" i="21"/>
  <c r="J20" i="21"/>
  <c r="K20" i="21"/>
  <c r="L39" i="21"/>
  <c r="K39" i="21"/>
  <c r="J39" i="21"/>
  <c r="L28" i="25"/>
  <c r="K28" i="25"/>
  <c r="J28" i="25"/>
  <c r="L37" i="21"/>
  <c r="J37" i="21"/>
  <c r="K37" i="21"/>
  <c r="L23" i="25"/>
  <c r="K23" i="25"/>
  <c r="J23" i="25"/>
  <c r="K12" i="26"/>
  <c r="J12" i="26"/>
  <c r="L12" i="26"/>
  <c r="L28" i="27"/>
  <c r="J28" i="27"/>
  <c r="K28" i="27"/>
  <c r="L15" i="27"/>
  <c r="J15" i="27"/>
  <c r="K15" i="27"/>
  <c r="L18" i="28"/>
  <c r="K18" i="28"/>
  <c r="J18" i="28"/>
  <c r="L36" i="25"/>
  <c r="P36" i="25" s="1"/>
  <c r="K36" i="25"/>
  <c r="J36" i="25"/>
  <c r="K23" i="27"/>
  <c r="J23" i="27"/>
  <c r="L23" i="27"/>
  <c r="J23" i="26"/>
  <c r="L23" i="26"/>
  <c r="P23" i="26" s="1"/>
  <c r="K23" i="26"/>
  <c r="L20" i="28"/>
  <c r="K20" i="28"/>
  <c r="J20" i="28"/>
  <c r="P36" i="23"/>
  <c r="F49" i="23"/>
  <c r="G11" i="19" s="1"/>
  <c r="E50" i="29"/>
  <c r="P30" i="23"/>
  <c r="E53" i="1"/>
  <c r="V17" i="22"/>
  <c r="V28" i="20"/>
  <c r="V28" i="21"/>
  <c r="V18" i="23"/>
  <c r="V10" i="26"/>
  <c r="J22" i="1"/>
  <c r="J12" i="23"/>
  <c r="K36" i="23"/>
  <c r="I41" i="23"/>
  <c r="B11" i="16" s="1"/>
  <c r="L29" i="25"/>
  <c r="P29" i="25" s="1"/>
  <c r="J29" i="25"/>
  <c r="K29" i="25"/>
  <c r="J36" i="30"/>
  <c r="K36" i="30"/>
  <c r="L36" i="30"/>
  <c r="P36" i="30" s="1"/>
  <c r="L34" i="28"/>
  <c r="K34" i="28"/>
  <c r="J34" i="28"/>
  <c r="L14" i="23"/>
  <c r="J14" i="23"/>
  <c r="K14" i="23"/>
  <c r="K39" i="26"/>
  <c r="J39" i="26"/>
  <c r="L39" i="26"/>
  <c r="P39" i="26" s="1"/>
  <c r="L19" i="28"/>
  <c r="P19" i="28" s="1"/>
  <c r="K19" i="28"/>
  <c r="J19" i="28"/>
  <c r="L17" i="28"/>
  <c r="K17" i="28"/>
  <c r="J17" i="28"/>
  <c r="L19" i="22"/>
  <c r="K19" i="22"/>
  <c r="J19" i="22"/>
  <c r="J12" i="27"/>
  <c r="K12" i="27"/>
  <c r="L12" i="27"/>
  <c r="J21" i="24"/>
  <c r="L21" i="24"/>
  <c r="K21" i="24"/>
  <c r="L35" i="28"/>
  <c r="P35" i="28" s="1"/>
  <c r="K35" i="28"/>
  <c r="H43" i="24"/>
  <c r="D6" i="24" s="1"/>
  <c r="I40" i="24"/>
  <c r="B12" i="16" s="1"/>
  <c r="I41" i="28"/>
  <c r="B16" i="16" s="1"/>
  <c r="I40" i="27"/>
  <c r="B15" i="16" s="1"/>
  <c r="K12" i="23"/>
  <c r="J15" i="26"/>
  <c r="L30" i="1"/>
  <c r="P30" i="1" s="1"/>
  <c r="J30" i="1"/>
  <c r="K30" i="1"/>
  <c r="L21" i="21"/>
  <c r="P21" i="21" s="1"/>
  <c r="K21" i="21"/>
  <c r="J21" i="21"/>
  <c r="L13" i="27"/>
  <c r="P13" i="27" s="1"/>
  <c r="J13" i="27"/>
  <c r="K13" i="27"/>
  <c r="L33" i="23"/>
  <c r="P33" i="23" s="1"/>
  <c r="K33" i="23"/>
  <c r="J33" i="23"/>
  <c r="K39" i="27"/>
  <c r="J39" i="27"/>
  <c r="L39" i="27"/>
  <c r="P39" i="27" s="1"/>
  <c r="L33" i="28"/>
  <c r="P33" i="28" s="1"/>
  <c r="K33" i="28"/>
  <c r="J33" i="28"/>
  <c r="L38" i="23"/>
  <c r="P38" i="23" s="1"/>
  <c r="J38" i="23"/>
  <c r="K38" i="23"/>
  <c r="L13" i="21"/>
  <c r="K13" i="21"/>
  <c r="J13" i="21"/>
  <c r="L22" i="25"/>
  <c r="K22" i="25"/>
  <c r="J22" i="25"/>
  <c r="L25" i="20"/>
  <c r="K25" i="20"/>
  <c r="J25" i="20"/>
  <c r="L23" i="21"/>
  <c r="J23" i="21"/>
  <c r="K23" i="21"/>
  <c r="L23" i="20"/>
  <c r="J23" i="20"/>
  <c r="K23" i="20"/>
  <c r="L39" i="25"/>
  <c r="J39" i="25"/>
  <c r="K39" i="25"/>
  <c r="J40" i="26"/>
  <c r="L40" i="26"/>
  <c r="K40" i="26"/>
  <c r="L35" i="30"/>
  <c r="P35" i="30" s="1"/>
  <c r="K35" i="30"/>
  <c r="J35" i="30"/>
  <c r="N17" i="25"/>
  <c r="P17" i="25" s="1"/>
  <c r="V17" i="25"/>
  <c r="N14" i="26"/>
  <c r="V14" i="26"/>
  <c r="N36" i="24"/>
  <c r="V36" i="24"/>
  <c r="N15" i="25"/>
  <c r="P15" i="25" s="1"/>
  <c r="V15" i="25"/>
  <c r="N34" i="28"/>
  <c r="V34" i="28"/>
  <c r="N20" i="28"/>
  <c r="V20" i="28"/>
  <c r="F47" i="25"/>
  <c r="E13" i="19" s="1"/>
  <c r="F49" i="25"/>
  <c r="G13" i="19" s="1"/>
  <c r="E52" i="25"/>
  <c r="E50" i="25"/>
  <c r="H44" i="25"/>
  <c r="D6" i="25" s="1"/>
  <c r="N39" i="21"/>
  <c r="V39" i="21"/>
  <c r="N37" i="24"/>
  <c r="V37" i="24"/>
  <c r="N37" i="26"/>
  <c r="P37" i="26" s="1"/>
  <c r="V37" i="26"/>
  <c r="N32" i="22"/>
  <c r="P32" i="22" s="1"/>
  <c r="V32" i="22"/>
  <c r="N29" i="23"/>
  <c r="P29" i="23" s="1"/>
  <c r="V29" i="23"/>
  <c r="N30" i="29"/>
  <c r="V30" i="29"/>
  <c r="N15" i="20"/>
  <c r="P15" i="20" s="1"/>
  <c r="V15" i="20"/>
  <c r="N30" i="25"/>
  <c r="P30" i="25" s="1"/>
  <c r="V30" i="25"/>
  <c r="N18" i="22"/>
  <c r="P18" i="22" s="1"/>
  <c r="V18" i="22"/>
  <c r="N26" i="20"/>
  <c r="P26" i="20" s="1"/>
  <c r="V26" i="20"/>
  <c r="E48" i="29"/>
  <c r="F45" i="29"/>
  <c r="D17" i="19" s="1"/>
  <c r="E49" i="29"/>
  <c r="E46" i="29"/>
  <c r="F52" i="29"/>
  <c r="N25" i="1"/>
  <c r="P25" i="1" s="1"/>
  <c r="V25" i="1"/>
  <c r="E52" i="1"/>
  <c r="F44" i="1"/>
  <c r="B7" i="19" s="1"/>
  <c r="F46" i="1"/>
  <c r="D7" i="19" s="1"/>
  <c r="F45" i="1"/>
  <c r="C7" i="19" s="1"/>
  <c r="E49" i="1"/>
  <c r="H44" i="1"/>
  <c r="D6" i="1" s="1"/>
  <c r="E53" i="23"/>
  <c r="F44" i="23"/>
  <c r="B11" i="19" s="1"/>
  <c r="F46" i="23"/>
  <c r="D11" i="19" s="1"/>
  <c r="F47" i="23"/>
  <c r="E11" i="19" s="1"/>
  <c r="F45" i="23"/>
  <c r="C11" i="19" s="1"/>
  <c r="N18" i="26"/>
  <c r="V18" i="26"/>
  <c r="N12" i="27"/>
  <c r="V12" i="27"/>
  <c r="N16" i="24"/>
  <c r="P16" i="24" s="1"/>
  <c r="V16" i="24"/>
  <c r="N11" i="25"/>
  <c r="P11" i="25" s="1"/>
  <c r="V11" i="25"/>
  <c r="N12" i="26"/>
  <c r="V12" i="26"/>
  <c r="N22" i="28"/>
  <c r="P22" i="28" s="1"/>
  <c r="V22" i="28"/>
  <c r="N16" i="28"/>
  <c r="P16" i="28" s="1"/>
  <c r="V16" i="28"/>
  <c r="N12" i="21"/>
  <c r="P12" i="21" s="1"/>
  <c r="V12" i="21"/>
  <c r="N21" i="20"/>
  <c r="V21" i="20"/>
  <c r="N19" i="21"/>
  <c r="P19" i="21" s="1"/>
  <c r="V19" i="21"/>
  <c r="N25" i="24"/>
  <c r="P25" i="24" s="1"/>
  <c r="V25" i="24"/>
  <c r="N17" i="26"/>
  <c r="V17" i="26"/>
  <c r="N12" i="22"/>
  <c r="V12" i="22"/>
  <c r="N17" i="23"/>
  <c r="P17" i="23" s="1"/>
  <c r="V17" i="23"/>
  <c r="N39" i="30"/>
  <c r="V39" i="30"/>
  <c r="N31" i="22"/>
  <c r="V31" i="22"/>
  <c r="N34" i="25"/>
  <c r="P34" i="25" s="1"/>
  <c r="V34" i="25"/>
  <c r="E48" i="26"/>
  <c r="E46" i="26"/>
  <c r="F49" i="26"/>
  <c r="G14" i="19" s="1"/>
  <c r="E53" i="26"/>
  <c r="F49" i="27"/>
  <c r="H15" i="19" s="1"/>
  <c r="E48" i="27"/>
  <c r="F50" i="27"/>
  <c r="I15" i="19" s="1"/>
  <c r="F48" i="27"/>
  <c r="G15" i="19" s="1"/>
  <c r="F47" i="27"/>
  <c r="F15" i="19" s="1"/>
  <c r="F47" i="24"/>
  <c r="F12" i="19" s="1"/>
  <c r="E47" i="24"/>
  <c r="E44" i="24"/>
  <c r="F50" i="24"/>
  <c r="I12" i="19" s="1"/>
  <c r="F48" i="24"/>
  <c r="G12" i="19" s="1"/>
  <c r="N10" i="20"/>
  <c r="F48" i="20"/>
  <c r="I8" i="19" s="1"/>
  <c r="F44" i="20"/>
  <c r="E8" i="19" s="1"/>
  <c r="E50" i="20"/>
  <c r="E46" i="20"/>
  <c r="E42" i="20"/>
  <c r="F47" i="20"/>
  <c r="H8" i="19" s="1"/>
  <c r="F43" i="20"/>
  <c r="D8" i="19" s="1"/>
  <c r="E49" i="20"/>
  <c r="E45" i="20"/>
  <c r="E41" i="20"/>
  <c r="F50" i="20"/>
  <c r="F46" i="20"/>
  <c r="G8" i="19" s="1"/>
  <c r="F42" i="20"/>
  <c r="C8" i="19" s="1"/>
  <c r="E48" i="20"/>
  <c r="E44" i="20"/>
  <c r="F45" i="20"/>
  <c r="F8" i="19" s="1"/>
  <c r="F41" i="20"/>
  <c r="B8" i="19" s="1"/>
  <c r="E47" i="20"/>
  <c r="V10" i="20"/>
  <c r="F49" i="20"/>
  <c r="J8" i="19" s="1"/>
  <c r="E43" i="20"/>
  <c r="N22" i="20"/>
  <c r="P22" i="20" s="1"/>
  <c r="V22" i="20"/>
  <c r="N37" i="1"/>
  <c r="P37" i="1" s="1"/>
  <c r="V37" i="1"/>
  <c r="N14" i="24"/>
  <c r="V14" i="24"/>
  <c r="N38" i="26"/>
  <c r="V38" i="26"/>
  <c r="N32" i="27"/>
  <c r="P32" i="27" s="1"/>
  <c r="V32" i="27"/>
  <c r="N28" i="24"/>
  <c r="P28" i="24" s="1"/>
  <c r="V28" i="24"/>
  <c r="N39" i="25"/>
  <c r="V39" i="25"/>
  <c r="N40" i="26"/>
  <c r="V40" i="26"/>
  <c r="N16" i="26"/>
  <c r="V16" i="26"/>
  <c r="N26" i="28"/>
  <c r="P26" i="28" s="1"/>
  <c r="V26" i="28"/>
  <c r="L33" i="30"/>
  <c r="I41" i="30"/>
  <c r="B18" i="16" s="1"/>
  <c r="K33" i="30"/>
  <c r="J33" i="30"/>
  <c r="F51" i="25"/>
  <c r="I13" i="19" s="1"/>
  <c r="E47" i="25"/>
  <c r="F53" i="25"/>
  <c r="F46" i="25"/>
  <c r="D13" i="19" s="1"/>
  <c r="F44" i="25"/>
  <c r="B13" i="19" s="1"/>
  <c r="N31" i="21"/>
  <c r="P31" i="21" s="1"/>
  <c r="V31" i="21"/>
  <c r="N29" i="24"/>
  <c r="V29" i="24"/>
  <c r="N29" i="26"/>
  <c r="V29" i="26"/>
  <c r="N24" i="22"/>
  <c r="P24" i="22" s="1"/>
  <c r="V24" i="22"/>
  <c r="N21" i="23"/>
  <c r="P21" i="23" s="1"/>
  <c r="V21" i="23"/>
  <c r="N22" i="29"/>
  <c r="V22" i="29"/>
  <c r="N35" i="22"/>
  <c r="V35" i="22"/>
  <c r="N22" i="25"/>
  <c r="V22" i="25"/>
  <c r="N18" i="20"/>
  <c r="P18" i="20" s="1"/>
  <c r="V18" i="20"/>
  <c r="F50" i="29"/>
  <c r="I17" i="19" s="1"/>
  <c r="E43" i="29"/>
  <c r="F49" i="29"/>
  <c r="H17" i="19" s="1"/>
  <c r="F43" i="29"/>
  <c r="B17" i="19" s="1"/>
  <c r="N17" i="1"/>
  <c r="P17" i="1" s="1"/>
  <c r="V17" i="1"/>
  <c r="F48" i="1"/>
  <c r="F7" i="19" s="1"/>
  <c r="E46" i="1"/>
  <c r="F53" i="1"/>
  <c r="F49" i="1"/>
  <c r="G7" i="19" s="1"/>
  <c r="F48" i="23"/>
  <c r="F11" i="19" s="1"/>
  <c r="F50" i="23"/>
  <c r="H11" i="19" s="1"/>
  <c r="F51" i="23"/>
  <c r="I11" i="19" s="1"/>
  <c r="N13" i="25"/>
  <c r="P13" i="25" s="1"/>
  <c r="V13" i="25"/>
  <c r="N36" i="27"/>
  <c r="P36" i="27" s="1"/>
  <c r="V36" i="27"/>
  <c r="N35" i="25"/>
  <c r="P35" i="25" s="1"/>
  <c r="V35" i="25"/>
  <c r="N36" i="26"/>
  <c r="V36" i="26"/>
  <c r="N22" i="30"/>
  <c r="V22" i="30"/>
  <c r="N14" i="28"/>
  <c r="P14" i="28" s="1"/>
  <c r="V14" i="28"/>
  <c r="N40" i="28"/>
  <c r="P40" i="28" s="1"/>
  <c r="V40" i="28"/>
  <c r="N13" i="20"/>
  <c r="P13" i="20" s="1"/>
  <c r="V13" i="20"/>
  <c r="N11" i="21"/>
  <c r="P11" i="21" s="1"/>
  <c r="V11" i="21"/>
  <c r="N17" i="24"/>
  <c r="V17" i="24"/>
  <c r="N36" i="22"/>
  <c r="V36" i="22"/>
  <c r="N34" i="29"/>
  <c r="V34" i="29"/>
  <c r="N27" i="20"/>
  <c r="P27" i="20" s="1"/>
  <c r="V27" i="20"/>
  <c r="N23" i="22"/>
  <c r="P23" i="22" s="1"/>
  <c r="V23" i="22"/>
  <c r="N26" i="25"/>
  <c r="P26" i="25" s="1"/>
  <c r="V26" i="25"/>
  <c r="L39" i="30"/>
  <c r="K39" i="30"/>
  <c r="J39" i="30"/>
  <c r="E52" i="26"/>
  <c r="E50" i="26"/>
  <c r="E47" i="26"/>
  <c r="F53" i="26"/>
  <c r="F47" i="26"/>
  <c r="E14" i="19" s="1"/>
  <c r="E47" i="27"/>
  <c r="F46" i="27"/>
  <c r="E15" i="19" s="1"/>
  <c r="E46" i="27"/>
  <c r="F52" i="27"/>
  <c r="F51" i="27"/>
  <c r="J15" i="19" s="1"/>
  <c r="E49" i="24"/>
  <c r="E45" i="24"/>
  <c r="E51" i="24"/>
  <c r="E48" i="24"/>
  <c r="E46" i="24"/>
  <c r="F52" i="24"/>
  <c r="N22" i="22"/>
  <c r="P22" i="22" s="1"/>
  <c r="V22" i="22"/>
  <c r="N10" i="22"/>
  <c r="H43" i="22"/>
  <c r="D6" i="22" s="1"/>
  <c r="F49" i="22"/>
  <c r="H10" i="19" s="1"/>
  <c r="F45" i="22"/>
  <c r="D10" i="19" s="1"/>
  <c r="E51" i="22"/>
  <c r="E47" i="22"/>
  <c r="E43" i="22"/>
  <c r="V10" i="22"/>
  <c r="F52" i="22"/>
  <c r="F48" i="22"/>
  <c r="G10" i="19" s="1"/>
  <c r="F44" i="22"/>
  <c r="C10" i="19" s="1"/>
  <c r="E50" i="22"/>
  <c r="E46" i="22"/>
  <c r="F47" i="22"/>
  <c r="F10" i="19" s="1"/>
  <c r="F43" i="22"/>
  <c r="B10" i="19" s="1"/>
  <c r="E49" i="22"/>
  <c r="E45" i="22"/>
  <c r="F50" i="22"/>
  <c r="I10" i="19" s="1"/>
  <c r="E44" i="22"/>
  <c r="F46" i="22"/>
  <c r="E10" i="19" s="1"/>
  <c r="E52" i="22"/>
  <c r="E48" i="22"/>
  <c r="N30" i="20"/>
  <c r="P30" i="20" s="1"/>
  <c r="V30" i="20"/>
  <c r="N38" i="22"/>
  <c r="P38" i="22" s="1"/>
  <c r="V38" i="22"/>
  <c r="N14" i="20"/>
  <c r="P14" i="20" s="1"/>
  <c r="V14" i="20"/>
  <c r="N29" i="1"/>
  <c r="V29" i="1"/>
  <c r="N14" i="1"/>
  <c r="P14" i="1" s="1"/>
  <c r="V14" i="1"/>
  <c r="N33" i="25"/>
  <c r="V33" i="25"/>
  <c r="N30" i="26"/>
  <c r="V30" i="26"/>
  <c r="N24" i="27"/>
  <c r="P24" i="27" s="1"/>
  <c r="V24" i="27"/>
  <c r="N20" i="24"/>
  <c r="V20" i="24"/>
  <c r="N31" i="25"/>
  <c r="P31" i="25" s="1"/>
  <c r="V31" i="25"/>
  <c r="N32" i="26"/>
  <c r="V32" i="26"/>
  <c r="N30" i="30"/>
  <c r="P30" i="30" s="1"/>
  <c r="V30" i="30"/>
  <c r="N18" i="28"/>
  <c r="V18" i="28"/>
  <c r="N36" i="28"/>
  <c r="V36" i="28"/>
  <c r="E49" i="25"/>
  <c r="E51" i="25"/>
  <c r="E44" i="25"/>
  <c r="F50" i="25"/>
  <c r="H13" i="19" s="1"/>
  <c r="F48" i="25"/>
  <c r="F13" i="19" s="1"/>
  <c r="N24" i="21"/>
  <c r="P24" i="21" s="1"/>
  <c r="V24" i="21"/>
  <c r="N25" i="20"/>
  <c r="V25" i="20"/>
  <c r="N23" i="21"/>
  <c r="V23" i="21"/>
  <c r="N21" i="24"/>
  <c r="V21" i="24"/>
  <c r="N21" i="26"/>
  <c r="V21" i="26"/>
  <c r="N16" i="22"/>
  <c r="P16" i="22" s="1"/>
  <c r="V16" i="22"/>
  <c r="N13" i="23"/>
  <c r="P13" i="23" s="1"/>
  <c r="V13" i="23"/>
  <c r="N14" i="29"/>
  <c r="V14" i="29"/>
  <c r="N27" i="22"/>
  <c r="P27" i="22" s="1"/>
  <c r="V27" i="22"/>
  <c r="N14" i="25"/>
  <c r="P14" i="25" s="1"/>
  <c r="V14" i="25"/>
  <c r="N11" i="1"/>
  <c r="V11" i="1"/>
  <c r="E52" i="29"/>
  <c r="E47" i="29"/>
  <c r="H43" i="29"/>
  <c r="D6" i="29" s="1"/>
  <c r="F47" i="29"/>
  <c r="F17" i="19" s="1"/>
  <c r="F44" i="29"/>
  <c r="C17" i="19" s="1"/>
  <c r="N10" i="21"/>
  <c r="F50" i="21"/>
  <c r="H9" i="19" s="1"/>
  <c r="F46" i="21"/>
  <c r="D9" i="19" s="1"/>
  <c r="E52" i="21"/>
  <c r="E48" i="21"/>
  <c r="E44" i="21"/>
  <c r="F53" i="21"/>
  <c r="F49" i="21"/>
  <c r="G9" i="19" s="1"/>
  <c r="F45" i="21"/>
  <c r="C9" i="19" s="1"/>
  <c r="E51" i="21"/>
  <c r="E47" i="21"/>
  <c r="F52" i="21"/>
  <c r="J9" i="19" s="1"/>
  <c r="F48" i="21"/>
  <c r="F9" i="19" s="1"/>
  <c r="F44" i="21"/>
  <c r="B9" i="19" s="1"/>
  <c r="E50" i="21"/>
  <c r="E46" i="21"/>
  <c r="E53" i="21"/>
  <c r="E49" i="21"/>
  <c r="F51" i="21"/>
  <c r="I9" i="19" s="1"/>
  <c r="E45" i="21"/>
  <c r="F47" i="21"/>
  <c r="E9" i="19" s="1"/>
  <c r="V10" i="21"/>
  <c r="N18" i="1"/>
  <c r="P18" i="1" s="1"/>
  <c r="V18" i="1"/>
  <c r="E44" i="1"/>
  <c r="F51" i="1"/>
  <c r="I7" i="19" s="1"/>
  <c r="E47" i="1"/>
  <c r="F47" i="1"/>
  <c r="E7" i="19" s="1"/>
  <c r="E44" i="23"/>
  <c r="E45" i="23"/>
  <c r="E46" i="23"/>
  <c r="E47" i="23"/>
  <c r="F53" i="23"/>
  <c r="N34" i="26"/>
  <c r="V34" i="26"/>
  <c r="N28" i="27"/>
  <c r="V28" i="27"/>
  <c r="N32" i="24"/>
  <c r="P32" i="24" s="1"/>
  <c r="V32" i="24"/>
  <c r="N27" i="25"/>
  <c r="P27" i="25" s="1"/>
  <c r="V27" i="25"/>
  <c r="N28" i="26"/>
  <c r="P28" i="26" s="1"/>
  <c r="V28" i="26"/>
  <c r="N38" i="28"/>
  <c r="V38" i="28"/>
  <c r="N32" i="28"/>
  <c r="V32" i="28"/>
  <c r="N35" i="21"/>
  <c r="V35" i="21"/>
  <c r="N33" i="26"/>
  <c r="V33" i="26"/>
  <c r="N28" i="22"/>
  <c r="P28" i="22" s="1"/>
  <c r="V28" i="22"/>
  <c r="N26" i="29"/>
  <c r="P26" i="29" s="1"/>
  <c r="V26" i="29"/>
  <c r="N19" i="20"/>
  <c r="P19" i="20" s="1"/>
  <c r="V19" i="20"/>
  <c r="N15" i="22"/>
  <c r="V15" i="22"/>
  <c r="N18" i="25"/>
  <c r="P18" i="25" s="1"/>
  <c r="V18" i="25"/>
  <c r="E44" i="26"/>
  <c r="F44" i="26"/>
  <c r="B14" i="19" s="1"/>
  <c r="E51" i="26"/>
  <c r="E45" i="26"/>
  <c r="F51" i="26"/>
  <c r="I14" i="19" s="1"/>
  <c r="E44" i="27"/>
  <c r="F45" i="27"/>
  <c r="D15" i="19" s="1"/>
  <c r="E45" i="27"/>
  <c r="E50" i="27"/>
  <c r="E49" i="27"/>
  <c r="H43" i="27"/>
  <c r="D6" i="27" s="1"/>
  <c r="F45" i="24"/>
  <c r="D12" i="19" s="1"/>
  <c r="E52" i="24"/>
  <c r="E50" i="24"/>
  <c r="N30" i="22"/>
  <c r="P30" i="22" s="1"/>
  <c r="V30" i="22"/>
  <c r="N10" i="30"/>
  <c r="F50" i="30"/>
  <c r="H18" i="19" s="1"/>
  <c r="F46" i="30"/>
  <c r="D18" i="19" s="1"/>
  <c r="E52" i="30"/>
  <c r="E48" i="30"/>
  <c r="E44" i="30"/>
  <c r="F51" i="30"/>
  <c r="I18" i="19" s="1"/>
  <c r="F49" i="30"/>
  <c r="G18" i="19" s="1"/>
  <c r="F45" i="30"/>
  <c r="C18" i="19" s="1"/>
  <c r="E51" i="30"/>
  <c r="E47" i="30"/>
  <c r="F53" i="30"/>
  <c r="F48" i="30"/>
  <c r="F18" i="19" s="1"/>
  <c r="F44" i="30"/>
  <c r="B18" i="19" s="1"/>
  <c r="E50" i="30"/>
  <c r="E46" i="30"/>
  <c r="H44" i="30"/>
  <c r="D6" i="30" s="1"/>
  <c r="V10" i="30"/>
  <c r="F47" i="30"/>
  <c r="E18" i="19" s="1"/>
  <c r="E53" i="30"/>
  <c r="E49" i="30"/>
  <c r="E45" i="30"/>
  <c r="N21" i="1"/>
  <c r="P21" i="1" s="1"/>
  <c r="V21" i="1"/>
  <c r="N25" i="25"/>
  <c r="P25" i="25" s="1"/>
  <c r="V25" i="25"/>
  <c r="N22" i="26"/>
  <c r="P22" i="26" s="1"/>
  <c r="V22" i="26"/>
  <c r="N16" i="27"/>
  <c r="V16" i="27"/>
  <c r="N23" i="25"/>
  <c r="V23" i="25"/>
  <c r="N14" i="30"/>
  <c r="P14" i="30" s="1"/>
  <c r="V14" i="30"/>
  <c r="N28" i="28"/>
  <c r="V28" i="28"/>
  <c r="N10" i="28"/>
  <c r="F53" i="28"/>
  <c r="F50" i="28"/>
  <c r="H16" i="19" s="1"/>
  <c r="F46" i="28"/>
  <c r="D16" i="19" s="1"/>
  <c r="E52" i="28"/>
  <c r="E48" i="28"/>
  <c r="E44" i="28"/>
  <c r="H44" i="28"/>
  <c r="D6" i="28" s="1"/>
  <c r="F49" i="28"/>
  <c r="G16" i="19" s="1"/>
  <c r="F45" i="28"/>
  <c r="C16" i="19" s="1"/>
  <c r="E51" i="28"/>
  <c r="E47" i="28"/>
  <c r="V10" i="28"/>
  <c r="F47" i="28"/>
  <c r="E16" i="19" s="1"/>
  <c r="E53" i="28"/>
  <c r="E49" i="28"/>
  <c r="E45" i="28"/>
  <c r="F48" i="28"/>
  <c r="F16" i="19" s="1"/>
  <c r="E50" i="28"/>
  <c r="F51" i="28"/>
  <c r="I16" i="19" s="1"/>
  <c r="E46" i="28"/>
  <c r="F44" i="28"/>
  <c r="B16" i="19" s="1"/>
  <c r="E45" i="25"/>
  <c r="E53" i="25"/>
  <c r="F45" i="25"/>
  <c r="C13" i="19" s="1"/>
  <c r="E48" i="25"/>
  <c r="E46" i="25"/>
  <c r="F52" i="25"/>
  <c r="J13" i="19" s="1"/>
  <c r="N16" i="21"/>
  <c r="P16" i="21" s="1"/>
  <c r="V16" i="21"/>
  <c r="N17" i="20"/>
  <c r="P17" i="20" s="1"/>
  <c r="V17" i="20"/>
  <c r="N15" i="21"/>
  <c r="P15" i="21" s="1"/>
  <c r="V15" i="21"/>
  <c r="N13" i="24"/>
  <c r="V13" i="24"/>
  <c r="N13" i="26"/>
  <c r="V13" i="26"/>
  <c r="N37" i="23"/>
  <c r="P37" i="23" s="1"/>
  <c r="V37" i="23"/>
  <c r="N38" i="29"/>
  <c r="V38" i="29"/>
  <c r="N23" i="20"/>
  <c r="V23" i="20"/>
  <c r="N19" i="22"/>
  <c r="V19" i="22"/>
  <c r="N38" i="25"/>
  <c r="V38" i="25"/>
  <c r="N26" i="22"/>
  <c r="V26" i="22"/>
  <c r="N34" i="20"/>
  <c r="P34" i="20" s="1"/>
  <c r="V34" i="20"/>
  <c r="E44" i="29"/>
  <c r="F46" i="29"/>
  <c r="E17" i="19" s="1"/>
  <c r="E51" i="29"/>
  <c r="E45" i="29"/>
  <c r="F48" i="29"/>
  <c r="G17" i="19" s="1"/>
  <c r="N33" i="1"/>
  <c r="P33" i="1" s="1"/>
  <c r="V33" i="1"/>
  <c r="E50" i="1"/>
  <c r="F50" i="1"/>
  <c r="H7" i="19" s="1"/>
  <c r="E48" i="1"/>
  <c r="E51" i="1"/>
  <c r="E45" i="1"/>
  <c r="E48" i="23"/>
  <c r="E49" i="23"/>
  <c r="E50" i="23"/>
  <c r="E52" i="23"/>
  <c r="E51" i="23"/>
  <c r="H44" i="23"/>
  <c r="D6" i="23" s="1"/>
  <c r="N26" i="26"/>
  <c r="P26" i="26" s="1"/>
  <c r="V26" i="26"/>
  <c r="N20" i="27"/>
  <c r="V20" i="27"/>
  <c r="N24" i="24"/>
  <c r="V24" i="24"/>
  <c r="N19" i="25"/>
  <c r="P19" i="25" s="1"/>
  <c r="V19" i="25"/>
  <c r="N20" i="26"/>
  <c r="V20" i="26"/>
  <c r="N30" i="28"/>
  <c r="P30" i="28" s="1"/>
  <c r="V30" i="28"/>
  <c r="N24" i="28"/>
  <c r="P24" i="28" s="1"/>
  <c r="V24" i="28"/>
  <c r="N20" i="21"/>
  <c r="V20" i="21"/>
  <c r="N29" i="20"/>
  <c r="P29" i="20" s="1"/>
  <c r="V29" i="20"/>
  <c r="N27" i="21"/>
  <c r="V27" i="21"/>
  <c r="N33" i="24"/>
  <c r="P33" i="24" s="1"/>
  <c r="V33" i="24"/>
  <c r="N25" i="26"/>
  <c r="V25" i="26"/>
  <c r="N20" i="22"/>
  <c r="V20" i="22"/>
  <c r="N25" i="23"/>
  <c r="P25" i="23" s="1"/>
  <c r="V25" i="23"/>
  <c r="N18" i="29"/>
  <c r="V18" i="29"/>
  <c r="N11" i="20"/>
  <c r="P11" i="20" s="1"/>
  <c r="V11" i="20"/>
  <c r="N39" i="24"/>
  <c r="P39" i="24" s="1"/>
  <c r="V39" i="24"/>
  <c r="F50" i="26"/>
  <c r="H14" i="19" s="1"/>
  <c r="F46" i="26"/>
  <c r="D14" i="19" s="1"/>
  <c r="F48" i="26"/>
  <c r="F14" i="19" s="1"/>
  <c r="F45" i="26"/>
  <c r="C14" i="19" s="1"/>
  <c r="E49" i="26"/>
  <c r="H44" i="26"/>
  <c r="D6" i="26" s="1"/>
  <c r="E51" i="27"/>
  <c r="E43" i="27"/>
  <c r="E52" i="27"/>
  <c r="F44" i="27"/>
  <c r="C15" i="19" s="1"/>
  <c r="F43" i="27"/>
  <c r="B15" i="19" s="1"/>
  <c r="F43" i="24"/>
  <c r="B12" i="19" s="1"/>
  <c r="E43" i="24"/>
  <c r="F49" i="24"/>
  <c r="H12" i="19" s="1"/>
  <c r="F46" i="24"/>
  <c r="E12" i="19" s="1"/>
  <c r="F44" i="24"/>
  <c r="C12" i="19" s="1"/>
  <c r="P13" i="29" l="1"/>
  <c r="P21" i="29"/>
  <c r="P17" i="29"/>
  <c r="P29" i="29"/>
  <c r="P23" i="29"/>
  <c r="P29" i="30"/>
  <c r="P27" i="29"/>
  <c r="P19" i="29"/>
  <c r="I16" i="13"/>
  <c r="P10" i="29"/>
  <c r="P21" i="30"/>
  <c r="F52" i="1"/>
  <c r="J7" i="19" s="1"/>
  <c r="F51" i="24"/>
  <c r="J12" i="19" s="1"/>
  <c r="AF20" i="18"/>
  <c r="F51" i="22"/>
  <c r="J10" i="19" s="1"/>
  <c r="P11" i="1"/>
  <c r="Q11" i="1" s="1"/>
  <c r="Q12" i="1" s="1"/>
  <c r="P16" i="30"/>
  <c r="H22" i="18"/>
  <c r="P22" i="18"/>
  <c r="P16" i="26"/>
  <c r="P24" i="30"/>
  <c r="F52" i="28"/>
  <c r="J16" i="19" s="1"/>
  <c r="X21" i="18"/>
  <c r="P18" i="24"/>
  <c r="P38" i="26"/>
  <c r="P30" i="26"/>
  <c r="P38" i="29"/>
  <c r="F52" i="26"/>
  <c r="J14" i="19" s="1"/>
  <c r="P30" i="29"/>
  <c r="P39" i="30"/>
  <c r="X20" i="18"/>
  <c r="X22" i="18"/>
  <c r="H20" i="18"/>
  <c r="H21" i="18"/>
  <c r="P21" i="18"/>
  <c r="AF21" i="18"/>
  <c r="AF22" i="18"/>
  <c r="P20" i="18"/>
  <c r="F52" i="23"/>
  <c r="J11" i="19" s="1"/>
  <c r="P17" i="24"/>
  <c r="P12" i="22"/>
  <c r="P14" i="26"/>
  <c r="P28" i="28"/>
  <c r="P34" i="27"/>
  <c r="P21" i="26"/>
  <c r="P23" i="27"/>
  <c r="P14" i="29"/>
  <c r="P22" i="29"/>
  <c r="P25" i="27"/>
  <c r="P27" i="1"/>
  <c r="P19" i="26"/>
  <c r="P31" i="1"/>
  <c r="P11" i="29"/>
  <c r="P13" i="24"/>
  <c r="P27" i="27"/>
  <c r="P27" i="21"/>
  <c r="P15" i="27"/>
  <c r="P33" i="22"/>
  <c r="P37" i="27"/>
  <c r="P17" i="26"/>
  <c r="P28" i="1"/>
  <c r="P20" i="27"/>
  <c r="P37" i="21"/>
  <c r="P13" i="1"/>
  <c r="P28" i="25"/>
  <c r="P22" i="27"/>
  <c r="L40" i="29"/>
  <c r="D17" i="16" s="1"/>
  <c r="P13" i="26"/>
  <c r="P32" i="26"/>
  <c r="P34" i="21"/>
  <c r="P27" i="26"/>
  <c r="P29" i="24"/>
  <c r="P16" i="27"/>
  <c r="P37" i="30"/>
  <c r="P33" i="26"/>
  <c r="P29" i="26"/>
  <c r="P20" i="26"/>
  <c r="P36" i="28"/>
  <c r="P29" i="1"/>
  <c r="J40" i="29"/>
  <c r="K40" i="29"/>
  <c r="P38" i="24"/>
  <c r="P18" i="29"/>
  <c r="P34" i="29"/>
  <c r="I14" i="13"/>
  <c r="I15" i="13" s="1"/>
  <c r="P19" i="22"/>
  <c r="P33" i="25"/>
  <c r="P35" i="22"/>
  <c r="P31" i="22"/>
  <c r="P26" i="22"/>
  <c r="P36" i="22"/>
  <c r="P22" i="30"/>
  <c r="P40" i="26"/>
  <c r="P38" i="28"/>
  <c r="P36" i="26"/>
  <c r="P12" i="26"/>
  <c r="P18" i="26"/>
  <c r="P21" i="20"/>
  <c r="P24" i="24"/>
  <c r="P28" i="27"/>
  <c r="P38" i="25"/>
  <c r="P15" i="22"/>
  <c r="P14" i="24"/>
  <c r="P23" i="21"/>
  <c r="P18" i="28"/>
  <c r="P22" i="25"/>
  <c r="P39" i="25"/>
  <c r="P37" i="24"/>
  <c r="P20" i="28"/>
  <c r="P34" i="26"/>
  <c r="P12" i="27"/>
  <c r="K40" i="24"/>
  <c r="J41" i="21"/>
  <c r="P25" i="26"/>
  <c r="P32" i="28"/>
  <c r="P25" i="20"/>
  <c r="P39" i="21"/>
  <c r="L38" i="20"/>
  <c r="D8" i="16" s="1"/>
  <c r="K41" i="25"/>
  <c r="L41" i="21"/>
  <c r="D9" i="16" s="1"/>
  <c r="J41" i="28"/>
  <c r="K41" i="23"/>
  <c r="P35" i="21"/>
  <c r="K38" i="20"/>
  <c r="J38" i="20"/>
  <c r="J40" i="22"/>
  <c r="P20" i="22"/>
  <c r="B19" i="16"/>
  <c r="P34" i="28"/>
  <c r="P36" i="24"/>
  <c r="L40" i="22"/>
  <c r="D10" i="16" s="1"/>
  <c r="L41" i="23"/>
  <c r="D11" i="16" s="1"/>
  <c r="K40" i="27"/>
  <c r="P20" i="24"/>
  <c r="J40" i="27"/>
  <c r="K41" i="28"/>
  <c r="K41" i="26"/>
  <c r="J41" i="23"/>
  <c r="K41" i="1"/>
  <c r="P23" i="20"/>
  <c r="J41" i="1"/>
  <c r="J41" i="26"/>
  <c r="J41" i="25"/>
  <c r="J40" i="24"/>
  <c r="L40" i="24"/>
  <c r="D12" i="16" s="1"/>
  <c r="L41" i="25"/>
  <c r="D13" i="16" s="1"/>
  <c r="N40" i="27"/>
  <c r="E15" i="16" s="1"/>
  <c r="P20" i="21"/>
  <c r="P23" i="25"/>
  <c r="P21" i="24"/>
  <c r="P13" i="21"/>
  <c r="L40" i="27"/>
  <c r="D15" i="16" s="1"/>
  <c r="K40" i="22"/>
  <c r="P17" i="28"/>
  <c r="L41" i="28"/>
  <c r="D16" i="16" s="1"/>
  <c r="L41" i="1"/>
  <c r="D7" i="16" s="1"/>
  <c r="N40" i="24"/>
  <c r="E12" i="16" s="1"/>
  <c r="K41" i="21"/>
  <c r="P14" i="23"/>
  <c r="P41" i="23" s="1"/>
  <c r="P12" i="25"/>
  <c r="L41" i="26"/>
  <c r="D14" i="16" s="1"/>
  <c r="I19" i="19"/>
  <c r="N40" i="29"/>
  <c r="E17" i="16" s="1"/>
  <c r="N41" i="25"/>
  <c r="E13" i="16" s="1"/>
  <c r="N38" i="20"/>
  <c r="E8" i="16" s="1"/>
  <c r="P10" i="20"/>
  <c r="D19" i="19"/>
  <c r="N41" i="28"/>
  <c r="E16" i="16" s="1"/>
  <c r="P10" i="28"/>
  <c r="E19" i="19"/>
  <c r="N40" i="22"/>
  <c r="E10" i="16" s="1"/>
  <c r="P10" i="22"/>
  <c r="N41" i="1"/>
  <c r="E7" i="16" s="1"/>
  <c r="F19" i="19"/>
  <c r="P33" i="30"/>
  <c r="L41" i="30"/>
  <c r="F6" i="1"/>
  <c r="B6" i="20" s="1"/>
  <c r="F6" i="20" s="1"/>
  <c r="B6" i="21" s="1"/>
  <c r="F6" i="21" s="1"/>
  <c r="B6" i="22" s="1"/>
  <c r="F6" i="22" s="1"/>
  <c r="B6" i="23" s="1"/>
  <c r="F6" i="23" s="1"/>
  <c r="B6" i="24" s="1"/>
  <c r="F6" i="24" s="1"/>
  <c r="B6" i="25" s="1"/>
  <c r="F6" i="25" s="1"/>
  <c r="B6" i="26" s="1"/>
  <c r="F6" i="26" s="1"/>
  <c r="B6" i="27" s="1"/>
  <c r="F6" i="27" s="1"/>
  <c r="B6" i="28" s="1"/>
  <c r="F6" i="28" s="1"/>
  <c r="B6" i="29" s="1"/>
  <c r="F6" i="29" s="1"/>
  <c r="B6" i="30" s="1"/>
  <c r="F6" i="30" s="1"/>
  <c r="B19" i="19"/>
  <c r="N41" i="30"/>
  <c r="E18" i="16" s="1"/>
  <c r="P10" i="30"/>
  <c r="N41" i="21"/>
  <c r="E9" i="16" s="1"/>
  <c r="P10" i="21"/>
  <c r="G19" i="19"/>
  <c r="J41" i="30"/>
  <c r="H19" i="19"/>
  <c r="K41" i="30"/>
  <c r="N41" i="26"/>
  <c r="E14" i="16" s="1"/>
  <c r="N41" i="23"/>
  <c r="E11" i="16" s="1"/>
  <c r="C19" i="19"/>
  <c r="I17" i="13" l="1"/>
  <c r="C11" i="16"/>
  <c r="C12" i="16"/>
  <c r="C13" i="16"/>
  <c r="J19" i="19"/>
  <c r="Q13" i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P41" i="1"/>
  <c r="D7" i="1" s="1"/>
  <c r="F7" i="1" s="1"/>
  <c r="B7" i="20" s="1"/>
  <c r="Q10" i="20" s="1"/>
  <c r="Q11" i="20" s="1"/>
  <c r="Q12" i="20" s="1"/>
  <c r="Q13" i="20" s="1"/>
  <c r="Q14" i="20" s="1"/>
  <c r="Q15" i="20" s="1"/>
  <c r="Q16" i="20" s="1"/>
  <c r="Q17" i="20" s="1"/>
  <c r="Q18" i="20" s="1"/>
  <c r="Q19" i="20" s="1"/>
  <c r="Q20" i="20" s="1"/>
  <c r="Q21" i="20" s="1"/>
  <c r="Q22" i="20" s="1"/>
  <c r="Q23" i="20" s="1"/>
  <c r="Q24" i="20" s="1"/>
  <c r="Q25" i="20" s="1"/>
  <c r="Q26" i="20" s="1"/>
  <c r="Q27" i="20" s="1"/>
  <c r="Q28" i="20" s="1"/>
  <c r="Q29" i="20" s="1"/>
  <c r="Q30" i="20" s="1"/>
  <c r="Q31" i="20" s="1"/>
  <c r="Q32" i="20" s="1"/>
  <c r="Q33" i="20" s="1"/>
  <c r="Q34" i="20" s="1"/>
  <c r="Q35" i="20" s="1"/>
  <c r="Q36" i="20" s="1"/>
  <c r="Q37" i="20" s="1"/>
  <c r="P40" i="27"/>
  <c r="G15" i="16" s="1"/>
  <c r="P40" i="29"/>
  <c r="D7" i="29" s="1"/>
  <c r="C17" i="16"/>
  <c r="P41" i="26"/>
  <c r="D7" i="26" s="1"/>
  <c r="P41" i="25"/>
  <c r="D7" i="25" s="1"/>
  <c r="C10" i="16"/>
  <c r="P38" i="20"/>
  <c r="D7" i="20" s="1"/>
  <c r="C16" i="16"/>
  <c r="C8" i="16"/>
  <c r="C15" i="16"/>
  <c r="C9" i="16"/>
  <c r="D7" i="23"/>
  <c r="G11" i="16"/>
  <c r="P40" i="24"/>
  <c r="G12" i="16" s="1"/>
  <c r="P41" i="21"/>
  <c r="G9" i="16" s="1"/>
  <c r="P40" i="22"/>
  <c r="G10" i="16" s="1"/>
  <c r="C7" i="16"/>
  <c r="C14" i="16"/>
  <c r="D19" i="16"/>
  <c r="P41" i="30"/>
  <c r="G18" i="16" s="1"/>
  <c r="P41" i="28"/>
  <c r="D7" i="28" s="1"/>
  <c r="C18" i="16"/>
  <c r="E19" i="16"/>
  <c r="G17" i="16" l="1"/>
  <c r="F7" i="20"/>
  <c r="B7" i="21" s="1"/>
  <c r="Q10" i="21" s="1"/>
  <c r="Q11" i="21" s="1"/>
  <c r="Q12" i="21" s="1"/>
  <c r="Q13" i="21" s="1"/>
  <c r="Q14" i="21" s="1"/>
  <c r="Q15" i="21" s="1"/>
  <c r="Q16" i="21" s="1"/>
  <c r="Q17" i="21" s="1"/>
  <c r="Q18" i="21" s="1"/>
  <c r="Q19" i="21" s="1"/>
  <c r="Q20" i="21" s="1"/>
  <c r="Q21" i="21" s="1"/>
  <c r="Q22" i="21" s="1"/>
  <c r="Q23" i="21" s="1"/>
  <c r="Q24" i="21" s="1"/>
  <c r="Q25" i="21" s="1"/>
  <c r="Q26" i="21" s="1"/>
  <c r="Q27" i="21" s="1"/>
  <c r="Q28" i="21" s="1"/>
  <c r="Q29" i="21" s="1"/>
  <c r="Q30" i="21" s="1"/>
  <c r="Q31" i="21" s="1"/>
  <c r="Q32" i="21" s="1"/>
  <c r="Q33" i="21" s="1"/>
  <c r="Q34" i="21" s="1"/>
  <c r="Q35" i="21" s="1"/>
  <c r="Q36" i="21" s="1"/>
  <c r="Q37" i="21" s="1"/>
  <c r="Q38" i="21" s="1"/>
  <c r="Q39" i="21" s="1"/>
  <c r="Q40" i="21" s="1"/>
  <c r="G7" i="16"/>
  <c r="D7" i="27"/>
  <c r="G14" i="16"/>
  <c r="G13" i="16"/>
  <c r="C19" i="16"/>
  <c r="D7" i="22"/>
  <c r="D7" i="21"/>
  <c r="G8" i="16"/>
  <c r="G16" i="16"/>
  <c r="D7" i="24"/>
  <c r="D7" i="30"/>
  <c r="F7" i="21" l="1"/>
  <c r="B7" i="22" s="1"/>
  <c r="F7" i="22" s="1"/>
  <c r="B7" i="23" s="1"/>
  <c r="G19" i="16"/>
  <c r="Q10" i="22" l="1"/>
  <c r="Q11" i="22" s="1"/>
  <c r="Q12" i="22" s="1"/>
  <c r="Q13" i="22" s="1"/>
  <c r="Q14" i="22" s="1"/>
  <c r="Q15" i="22" s="1"/>
  <c r="Q16" i="22" s="1"/>
  <c r="Q17" i="22" s="1"/>
  <c r="Q18" i="22" s="1"/>
  <c r="Q19" i="22" s="1"/>
  <c r="Q20" i="22" s="1"/>
  <c r="Q21" i="22" s="1"/>
  <c r="Q22" i="22" s="1"/>
  <c r="Q23" i="22" s="1"/>
  <c r="Q24" i="22" s="1"/>
  <c r="Q25" i="22" s="1"/>
  <c r="Q26" i="22" s="1"/>
  <c r="Q27" i="22" s="1"/>
  <c r="Q28" i="22" s="1"/>
  <c r="Q29" i="22" s="1"/>
  <c r="Q30" i="22" s="1"/>
  <c r="Q31" i="22" s="1"/>
  <c r="Q32" i="22" s="1"/>
  <c r="Q33" i="22" s="1"/>
  <c r="Q34" i="22" s="1"/>
  <c r="Q35" i="22" s="1"/>
  <c r="Q36" i="22" s="1"/>
  <c r="Q37" i="22" s="1"/>
  <c r="Q38" i="22" s="1"/>
  <c r="Q39" i="22" s="1"/>
  <c r="F7" i="23"/>
  <c r="B7" i="24" s="1"/>
  <c r="Q10" i="23"/>
  <c r="Q11" i="23" s="1"/>
  <c r="Q12" i="23" s="1"/>
  <c r="Q13" i="23" s="1"/>
  <c r="Q14" i="23" s="1"/>
  <c r="Q15" i="23" s="1"/>
  <c r="Q16" i="23" s="1"/>
  <c r="Q17" i="23" s="1"/>
  <c r="Q18" i="23" s="1"/>
  <c r="Q19" i="23" s="1"/>
  <c r="Q20" i="23" s="1"/>
  <c r="Q21" i="23" s="1"/>
  <c r="Q22" i="23" s="1"/>
  <c r="Q23" i="23" s="1"/>
  <c r="Q24" i="23" s="1"/>
  <c r="Q25" i="23" s="1"/>
  <c r="Q26" i="23" s="1"/>
  <c r="Q27" i="23" s="1"/>
  <c r="Q28" i="23" s="1"/>
  <c r="Q29" i="23" s="1"/>
  <c r="Q30" i="23" s="1"/>
  <c r="Q31" i="23" s="1"/>
  <c r="Q32" i="23" s="1"/>
  <c r="Q33" i="23" s="1"/>
  <c r="Q34" i="23" s="1"/>
  <c r="Q35" i="23" s="1"/>
  <c r="Q36" i="23" s="1"/>
  <c r="Q37" i="23" s="1"/>
  <c r="Q38" i="23" s="1"/>
  <c r="Q39" i="23" s="1"/>
  <c r="Q40" i="23" s="1"/>
  <c r="F7" i="24" l="1"/>
  <c r="B7" i="25" s="1"/>
  <c r="Q10" i="24"/>
  <c r="Q11" i="24" s="1"/>
  <c r="Q12" i="24" s="1"/>
  <c r="Q13" i="24" s="1"/>
  <c r="Q14" i="24" s="1"/>
  <c r="Q15" i="24" s="1"/>
  <c r="Q16" i="24" s="1"/>
  <c r="Q17" i="24" s="1"/>
  <c r="Q18" i="24" s="1"/>
  <c r="Q19" i="24" s="1"/>
  <c r="Q20" i="24" s="1"/>
  <c r="Q21" i="24" s="1"/>
  <c r="Q22" i="24" s="1"/>
  <c r="Q23" i="24" s="1"/>
  <c r="Q24" i="24" s="1"/>
  <c r="Q25" i="24" s="1"/>
  <c r="Q26" i="24" s="1"/>
  <c r="Q27" i="24" s="1"/>
  <c r="Q28" i="24" s="1"/>
  <c r="Q29" i="24" s="1"/>
  <c r="Q30" i="24" s="1"/>
  <c r="Q31" i="24" s="1"/>
  <c r="Q32" i="24" s="1"/>
  <c r="Q33" i="24" s="1"/>
  <c r="Q34" i="24" s="1"/>
  <c r="Q35" i="24" s="1"/>
  <c r="Q36" i="24" s="1"/>
  <c r="Q37" i="24" s="1"/>
  <c r="Q38" i="24" s="1"/>
  <c r="Q39" i="24" s="1"/>
  <c r="F7" i="25" l="1"/>
  <c r="B7" i="26" s="1"/>
  <c r="Q10" i="25"/>
  <c r="Q11" i="25" s="1"/>
  <c r="Q12" i="25" s="1"/>
  <c r="Q13" i="25" s="1"/>
  <c r="Q14" i="25" s="1"/>
  <c r="Q15" i="25" s="1"/>
  <c r="Q16" i="25" s="1"/>
  <c r="Q17" i="25" s="1"/>
  <c r="Q18" i="25" s="1"/>
  <c r="Q19" i="25" s="1"/>
  <c r="Q20" i="25" s="1"/>
  <c r="Q21" i="25" s="1"/>
  <c r="Q22" i="25" s="1"/>
  <c r="Q23" i="25" s="1"/>
  <c r="Q24" i="25" s="1"/>
  <c r="Q25" i="25" s="1"/>
  <c r="Q26" i="25" s="1"/>
  <c r="Q27" i="25" s="1"/>
  <c r="Q28" i="25" s="1"/>
  <c r="Q29" i="25" s="1"/>
  <c r="Q30" i="25" s="1"/>
  <c r="Q31" i="25" s="1"/>
  <c r="Q32" i="25" s="1"/>
  <c r="Q33" i="25" s="1"/>
  <c r="Q34" i="25" s="1"/>
  <c r="Q35" i="25" s="1"/>
  <c r="Q36" i="25" s="1"/>
  <c r="Q37" i="25" s="1"/>
  <c r="Q38" i="25" s="1"/>
  <c r="Q39" i="25" s="1"/>
  <c r="Q40" i="25" s="1"/>
  <c r="F7" i="26" l="1"/>
  <c r="B7" i="27" s="1"/>
  <c r="Q10" i="26"/>
  <c r="Q11" i="26" s="1"/>
  <c r="Q12" i="26" s="1"/>
  <c r="Q13" i="26" s="1"/>
  <c r="Q14" i="26" s="1"/>
  <c r="Q15" i="26" s="1"/>
  <c r="Q16" i="26" s="1"/>
  <c r="Q17" i="26" s="1"/>
  <c r="Q18" i="26" s="1"/>
  <c r="Q19" i="26" s="1"/>
  <c r="Q20" i="26" s="1"/>
  <c r="Q21" i="26" s="1"/>
  <c r="Q22" i="26" s="1"/>
  <c r="Q23" i="26" s="1"/>
  <c r="Q24" i="26" s="1"/>
  <c r="Q25" i="26" s="1"/>
  <c r="Q26" i="26" s="1"/>
  <c r="Q27" i="26" s="1"/>
  <c r="Q28" i="26" s="1"/>
  <c r="Q29" i="26" s="1"/>
  <c r="Q30" i="26" s="1"/>
  <c r="Q31" i="26" s="1"/>
  <c r="Q32" i="26" s="1"/>
  <c r="Q33" i="26" s="1"/>
  <c r="Q34" i="26" s="1"/>
  <c r="Q35" i="26" s="1"/>
  <c r="Q36" i="26" s="1"/>
  <c r="Q37" i="26" s="1"/>
  <c r="Q38" i="26" s="1"/>
  <c r="Q39" i="26" s="1"/>
  <c r="Q40" i="26" s="1"/>
  <c r="F7" i="27" l="1"/>
  <c r="B7" i="28" s="1"/>
  <c r="Q10" i="27"/>
  <c r="Q11" i="27" s="1"/>
  <c r="Q12" i="27" s="1"/>
  <c r="Q13" i="27" s="1"/>
  <c r="Q14" i="27" s="1"/>
  <c r="Q15" i="27" s="1"/>
  <c r="Q16" i="27" s="1"/>
  <c r="Q17" i="27" s="1"/>
  <c r="Q18" i="27" s="1"/>
  <c r="Q19" i="27" s="1"/>
  <c r="Q20" i="27" s="1"/>
  <c r="Q21" i="27" s="1"/>
  <c r="Q22" i="27" s="1"/>
  <c r="Q23" i="27" s="1"/>
  <c r="Q24" i="27" s="1"/>
  <c r="Q25" i="27" s="1"/>
  <c r="Q26" i="27" s="1"/>
  <c r="Q27" i="27" s="1"/>
  <c r="Q28" i="27" s="1"/>
  <c r="Q29" i="27" s="1"/>
  <c r="Q30" i="27" s="1"/>
  <c r="Q31" i="27" s="1"/>
  <c r="Q32" i="27" s="1"/>
  <c r="Q33" i="27" s="1"/>
  <c r="Q34" i="27" s="1"/>
  <c r="Q35" i="27" s="1"/>
  <c r="Q36" i="27" s="1"/>
  <c r="Q37" i="27" s="1"/>
  <c r="Q38" i="27" s="1"/>
  <c r="Q39" i="27" s="1"/>
  <c r="Q10" i="28" l="1"/>
  <c r="Q11" i="28" s="1"/>
  <c r="Q12" i="28" s="1"/>
  <c r="Q13" i="28" s="1"/>
  <c r="Q14" i="28" s="1"/>
  <c r="Q15" i="28" s="1"/>
  <c r="Q16" i="28" s="1"/>
  <c r="Q17" i="28" s="1"/>
  <c r="Q18" i="28" s="1"/>
  <c r="Q19" i="28" s="1"/>
  <c r="Q20" i="28" s="1"/>
  <c r="Q21" i="28" s="1"/>
  <c r="Q22" i="28" s="1"/>
  <c r="Q23" i="28" s="1"/>
  <c r="Q24" i="28" s="1"/>
  <c r="Q25" i="28" s="1"/>
  <c r="Q26" i="28" s="1"/>
  <c r="Q27" i="28" s="1"/>
  <c r="Q28" i="28" s="1"/>
  <c r="Q29" i="28" s="1"/>
  <c r="Q30" i="28" s="1"/>
  <c r="Q31" i="28" s="1"/>
  <c r="Q32" i="28" s="1"/>
  <c r="Q33" i="28" s="1"/>
  <c r="Q34" i="28" s="1"/>
  <c r="Q35" i="28" s="1"/>
  <c r="Q36" i="28" s="1"/>
  <c r="Q37" i="28" s="1"/>
  <c r="Q38" i="28" s="1"/>
  <c r="Q39" i="28" s="1"/>
  <c r="Q40" i="28" s="1"/>
  <c r="F7" i="28"/>
  <c r="B7" i="29" s="1"/>
  <c r="F7" i="29" l="1"/>
  <c r="B7" i="30" s="1"/>
  <c r="Q10" i="29"/>
  <c r="Q11" i="29" s="1"/>
  <c r="Q12" i="29" s="1"/>
  <c r="Q13" i="29" s="1"/>
  <c r="Q14" i="29" s="1"/>
  <c r="Q15" i="29" s="1"/>
  <c r="Q16" i="29" s="1"/>
  <c r="Q17" i="29" s="1"/>
  <c r="Q18" i="29" s="1"/>
  <c r="Q19" i="29" s="1"/>
  <c r="Q20" i="29" s="1"/>
  <c r="Q21" i="29" s="1"/>
  <c r="Q22" i="29" s="1"/>
  <c r="Q23" i="29" s="1"/>
  <c r="Q24" i="29" s="1"/>
  <c r="Q25" i="29" s="1"/>
  <c r="Q26" i="29" s="1"/>
  <c r="Q27" i="29" s="1"/>
  <c r="Q28" i="29" s="1"/>
  <c r="Q29" i="29" s="1"/>
  <c r="Q30" i="29" s="1"/>
  <c r="Q31" i="29" s="1"/>
  <c r="Q32" i="29" s="1"/>
  <c r="Q33" i="29" s="1"/>
  <c r="Q34" i="29" s="1"/>
  <c r="Q35" i="29" s="1"/>
  <c r="Q36" i="29" s="1"/>
  <c r="Q37" i="29" s="1"/>
  <c r="Q38" i="29" s="1"/>
  <c r="Q39" i="29" s="1"/>
  <c r="F7" i="30" l="1"/>
  <c r="Q10" i="30"/>
  <c r="Q11" i="30" s="1"/>
  <c r="Q12" i="30" s="1"/>
  <c r="Q13" i="30" s="1"/>
  <c r="Q14" i="30" s="1"/>
  <c r="Q15" i="30" s="1"/>
  <c r="Q16" i="30" s="1"/>
  <c r="Q17" i="30" s="1"/>
  <c r="Q18" i="30" s="1"/>
  <c r="Q19" i="30" s="1"/>
  <c r="Q20" i="30" s="1"/>
  <c r="Q21" i="30" s="1"/>
  <c r="Q22" i="30" s="1"/>
  <c r="Q23" i="30" s="1"/>
  <c r="Q24" i="30" s="1"/>
  <c r="Q25" i="30" s="1"/>
  <c r="Q26" i="30" s="1"/>
  <c r="Q27" i="30" s="1"/>
  <c r="Q28" i="30" s="1"/>
  <c r="Q29" i="30" s="1"/>
  <c r="Q30" i="30" s="1"/>
  <c r="Q31" i="30" s="1"/>
  <c r="Q32" i="30" s="1"/>
  <c r="Q33" i="30" s="1"/>
  <c r="Q34" i="30" s="1"/>
  <c r="Q35" i="30" s="1"/>
  <c r="Q36" i="30" s="1"/>
  <c r="Q37" i="30" s="1"/>
  <c r="Q38" i="30" s="1"/>
  <c r="Q39" i="30" s="1"/>
  <c r="Q40" i="30" s="1"/>
</calcChain>
</file>

<file path=xl/sharedStrings.xml><?xml version="1.0" encoding="utf-8"?>
<sst xmlns="http://schemas.openxmlformats.org/spreadsheetml/2006/main" count="866" uniqueCount="205">
  <si>
    <t>Firma</t>
  </si>
  <si>
    <t>Werk</t>
  </si>
  <si>
    <t>Funktion</t>
  </si>
  <si>
    <t>Mitarbeiter</t>
  </si>
  <si>
    <t>Gruppenleiter</t>
  </si>
  <si>
    <t>Abteilungsleiter</t>
  </si>
  <si>
    <t>Bereichsleiter</t>
  </si>
  <si>
    <t>Geschäftsleiter</t>
  </si>
  <si>
    <t>Beschäftigungsart</t>
  </si>
  <si>
    <t>Geschlecht</t>
  </si>
  <si>
    <t>männlich</t>
  </si>
  <si>
    <t>weiblich</t>
  </si>
  <si>
    <t>divers</t>
  </si>
  <si>
    <t>Gew./Teilzeit</t>
  </si>
  <si>
    <t>Gew./Aushilfe</t>
  </si>
  <si>
    <t>Gew./Azubi</t>
  </si>
  <si>
    <t>Ang./Teilzeit</t>
  </si>
  <si>
    <t>Ang./Aushilfe</t>
  </si>
  <si>
    <t>Ang./Azubi</t>
  </si>
  <si>
    <t>Gew./Vollzeit</t>
  </si>
  <si>
    <t>Ang./Vollzeit</t>
  </si>
  <si>
    <t>Beamter</t>
  </si>
  <si>
    <t>digital ZEIT GmbH</t>
  </si>
  <si>
    <t>Neu-Ulm</t>
  </si>
  <si>
    <t>Entwicklung</t>
  </si>
  <si>
    <t>Verwaltung</t>
  </si>
  <si>
    <t>Vertrieb</t>
  </si>
  <si>
    <t>Urlaub</t>
  </si>
  <si>
    <t>Kurzarbeit</t>
  </si>
  <si>
    <t>Mutterschutz</t>
  </si>
  <si>
    <t>Fortbildung</t>
  </si>
  <si>
    <t>Gleittag</t>
  </si>
  <si>
    <t>Schule</t>
  </si>
  <si>
    <t>Feiertag</t>
  </si>
  <si>
    <t>Von Uhrzeit</t>
  </si>
  <si>
    <t>Bis Uhrzeit</t>
  </si>
  <si>
    <t>Datum</t>
  </si>
  <si>
    <t>Pause</t>
  </si>
  <si>
    <t>Sollstunden</t>
  </si>
  <si>
    <t>Fehlstunden</t>
  </si>
  <si>
    <t>Art</t>
  </si>
  <si>
    <t>Tagessaldo</t>
  </si>
  <si>
    <t>Bruttoarbeitszeit</t>
  </si>
  <si>
    <t>Nettoarbeitszeit</t>
  </si>
  <si>
    <t>Abteilung</t>
  </si>
  <si>
    <t>Personalangaben</t>
  </si>
  <si>
    <t>Personalnummer</t>
  </si>
  <si>
    <t>Name, Vorname</t>
  </si>
  <si>
    <t>PLZ Ort</t>
  </si>
  <si>
    <t>Straße</t>
  </si>
  <si>
    <t>Telefonnummer</t>
  </si>
  <si>
    <t>Mobilfunknummer</t>
  </si>
  <si>
    <t>E-Mail-Adresse</t>
  </si>
  <si>
    <t>Geburtsdatum</t>
  </si>
  <si>
    <t>Eintrittsdatum</t>
  </si>
  <si>
    <t>Verrechnung</t>
  </si>
  <si>
    <t>Urlaubsvortrag</t>
  </si>
  <si>
    <t>Summe</t>
  </si>
  <si>
    <t>Fehlzeit</t>
  </si>
  <si>
    <t>Fehlzeitenart</t>
  </si>
  <si>
    <t>Wochenende</t>
  </si>
  <si>
    <t>Wochentag</t>
  </si>
  <si>
    <t>Krankheit</t>
  </si>
  <si>
    <t>FZ-Gutschrift</t>
  </si>
  <si>
    <t>Bitte auswählen</t>
  </si>
  <si>
    <t>Anwesenheit</t>
  </si>
  <si>
    <t>Allgemein</t>
  </si>
  <si>
    <t>Titel</t>
  </si>
  <si>
    <t>Dipl. Ing.</t>
  </si>
  <si>
    <t>Dipl. Kfm.</t>
  </si>
  <si>
    <t>Dipl. Wirtsch.-Ing.</t>
  </si>
  <si>
    <t>Dr.</t>
  </si>
  <si>
    <t>Dr. med.</t>
  </si>
  <si>
    <t>Dr.-Ing.</t>
  </si>
  <si>
    <t>Ing.</t>
  </si>
  <si>
    <t>Prof.</t>
  </si>
  <si>
    <t>Prof. Dr.</t>
  </si>
  <si>
    <t>Prof. Dr.-Ing.</t>
  </si>
  <si>
    <t>Durchwahl</t>
  </si>
  <si>
    <t>KFZ-Kennzeichen</t>
  </si>
  <si>
    <t>Region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</si>
  <si>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</si>
  <si>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</si>
  <si>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</si>
  <si>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</si>
  <si>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</si>
  <si>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</si>
  <si>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</si>
  <si>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</si>
  <si>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</si>
  <si>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</si>
  <si>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</si>
  <si>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</si>
  <si>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</si>
  <si>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</si>
  <si>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</si>
  <si>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</si>
  <si>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Musterfirma GmbH</t>
  </si>
  <si>
    <t>Bemerkung</t>
  </si>
  <si>
    <t>Montag</t>
  </si>
  <si>
    <t>Dienstag</t>
  </si>
  <si>
    <t>Mittwoch</t>
  </si>
  <si>
    <t>Donnerstag</t>
  </si>
  <si>
    <t>Freitag</t>
  </si>
  <si>
    <t>Samstag</t>
  </si>
  <si>
    <t>Sonntag</t>
  </si>
  <si>
    <t>Zusatzurlaub</t>
  </si>
  <si>
    <t>Sonderurlaub</t>
  </si>
  <si>
    <t>Jahresanspruch</t>
  </si>
  <si>
    <t>Saldovortrag</t>
  </si>
  <si>
    <t>Zeitkonten</t>
  </si>
  <si>
    <t>Monat</t>
  </si>
  <si>
    <t>Saldoänderung</t>
  </si>
  <si>
    <t>Resturlaub</t>
  </si>
  <si>
    <t>Anspruch gesamt</t>
  </si>
  <si>
    <t xml:space="preserve"> </t>
  </si>
  <si>
    <t>Ampelkonto</t>
  </si>
  <si>
    <t>Farbe</t>
  </si>
  <si>
    <t>Feiertage</t>
  </si>
  <si>
    <t>Mindestpause</t>
  </si>
  <si>
    <t>Geb. Pause</t>
  </si>
  <si>
    <t>Grün</t>
  </si>
  <si>
    <t>Gelb</t>
  </si>
  <si>
    <t>Rot</t>
  </si>
  <si>
    <t>Negativ</t>
  </si>
  <si>
    <t>Positiv</t>
  </si>
  <si>
    <t>Bezeichnung</t>
  </si>
  <si>
    <t>Neujahr</t>
  </si>
  <si>
    <t>Heilige drei Könige</t>
  </si>
  <si>
    <t>Karfreitag</t>
  </si>
  <si>
    <t>Ostersonntag</t>
  </si>
  <si>
    <t>Ostermontag</t>
  </si>
  <si>
    <t>Tag der Arbeit</t>
  </si>
  <si>
    <t>Pfingstsonntag</t>
  </si>
  <si>
    <t>Pfingstmontag</t>
  </si>
  <si>
    <t>Fronleichnam</t>
  </si>
  <si>
    <t>Mariä Himmelfahrt</t>
  </si>
  <si>
    <t>Tag der deutschen Einheit</t>
  </si>
  <si>
    <t>Reformationstag</t>
  </si>
  <si>
    <t>Allerheiligen</t>
  </si>
  <si>
    <t>Buß- und Bettag</t>
  </si>
  <si>
    <t>1. Weihnachtsfeiertag</t>
  </si>
  <si>
    <t>2. Weihnachtsfeiertag</t>
  </si>
  <si>
    <t>Silvester</t>
  </si>
  <si>
    <t>Anteil Tag</t>
  </si>
  <si>
    <t>U</t>
  </si>
  <si>
    <t>K</t>
  </si>
  <si>
    <t>F</t>
  </si>
  <si>
    <t>G</t>
  </si>
  <si>
    <t>S</t>
  </si>
  <si>
    <t>KU</t>
  </si>
  <si>
    <t>MS</t>
  </si>
  <si>
    <t>FB</t>
  </si>
  <si>
    <t>A</t>
  </si>
  <si>
    <t>:</t>
  </si>
  <si>
    <t>#</t>
  </si>
  <si>
    <t>Kalendarium</t>
  </si>
  <si>
    <t>-</t>
  </si>
  <si>
    <t>Kürzel</t>
  </si>
  <si>
    <t>Rosenmontag</t>
  </si>
  <si>
    <t>Fastnachtsdienstag</t>
  </si>
  <si>
    <t>Aschermittwoch</t>
  </si>
  <si>
    <t>Einzelbuchungen / Kalendarium</t>
  </si>
  <si>
    <t>Undefiniert</t>
  </si>
  <si>
    <t>Anzahl Tage</t>
  </si>
  <si>
    <t>Anzahl Stunden</t>
  </si>
  <si>
    <t>Feiertag Anteil Tag</t>
  </si>
  <si>
    <t>Urlaub genommen</t>
  </si>
  <si>
    <t>Elternzeit</t>
  </si>
  <si>
    <t>Austrittsdatum</t>
  </si>
  <si>
    <t>Ab Stunde</t>
  </si>
  <si>
    <t>Abzug</t>
  </si>
  <si>
    <t>Kontenart</t>
  </si>
  <si>
    <t>Urlaub gekappt</t>
  </si>
  <si>
    <t>Urlaub geplant</t>
  </si>
  <si>
    <t>Urlaub offen</t>
  </si>
  <si>
    <t>Pausen</t>
  </si>
  <si>
    <t>Ausgewertet</t>
  </si>
  <si>
    <t>Kumulierter Saldo</t>
  </si>
  <si>
    <t>EZ</t>
  </si>
  <si>
    <t>IT</t>
  </si>
  <si>
    <t>Service / Support</t>
  </si>
  <si>
    <t>Valentinstag</t>
  </si>
  <si>
    <t>Weiberfastnacht</t>
  </si>
  <si>
    <t>Fastnachtssamstag</t>
  </si>
  <si>
    <t>Internationaler Frauentag</t>
  </si>
  <si>
    <t>Fastnachtssonntag</t>
  </si>
  <si>
    <t>Palmsonntag</t>
  </si>
  <si>
    <t>Gründonnerstag</t>
  </si>
  <si>
    <t>Karsamstag</t>
  </si>
  <si>
    <t>Walpurgisnacht</t>
  </si>
  <si>
    <t>Muttertag</t>
  </si>
  <si>
    <t>Internationaler Kindertag</t>
  </si>
  <si>
    <t>Augsburger Friedensfest</t>
  </si>
  <si>
    <t>Weltkindertag</t>
  </si>
  <si>
    <t>Allerseelen</t>
  </si>
  <si>
    <t>Volkstrauertag</t>
  </si>
  <si>
    <t>Totensonntag</t>
  </si>
  <si>
    <t>Heiligabend</t>
  </si>
  <si>
    <t>Ulm</t>
  </si>
  <si>
    <t>Arbeitsort</t>
  </si>
  <si>
    <t>Büro</t>
  </si>
  <si>
    <t>Homeoffice</t>
  </si>
  <si>
    <t>Mobiles Arbeiten</t>
  </si>
  <si>
    <t>Christi Himmelfahrt / Vatertag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</si>
</sst>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00000"/>
    <numFmt numFmtId="165" formatCode="[$-407]d/\ mmm/;@"/>
    <numFmt numFmtId="166" formatCode="#.00\ &quot;h&quot;"/>
    <numFmt numFmtId="167" formatCode="0.00\ &quot;h&quot;"/>
    <numFmt numFmtId="168" formatCode="mmmm\ yyyy"/>
    <numFmt numFmtId="169" formatCode="00"/>
    <numFmt numFmtId="170" formatCode="dd/\ mmm/"/>
    <numFmt numFmtId="171" formatCode="#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1"/>
      <name val="Arial Narrow"/>
      <family val="2"/>
    </font>
    <font>
      <u/>
      <sz val="11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A90052"/>
        <bgColor indexed="64"/>
      </patternFill>
    </fill>
    <fill>
      <patternFill patternType="solid">
        <fgColor rgb="FFEADEE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164" fontId="2" fillId="0" borderId="0" xfId="0" applyNumberFormat="1" applyFont="1"/>
    <xf numFmtId="16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68" fontId="2" fillId="0" borderId="1" xfId="0" applyNumberFormat="1" applyFont="1" applyBorder="1" applyAlignment="1">
      <alignment horizontal="left" vertical="center"/>
    </xf>
    <xf numFmtId="168" fontId="2" fillId="0" borderId="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7" fontId="2" fillId="0" borderId="0" xfId="0" applyNumberFormat="1" applyFont="1" applyAlignment="1">
      <alignment horizontal="center"/>
    </xf>
    <xf numFmtId="49" fontId="5" fillId="0" borderId="0" xfId="0" applyNumberFormat="1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7" fillId="0" borderId="0" xfId="0" applyFont="1"/>
    <xf numFmtId="0" fontId="4" fillId="0" borderId="0" xfId="0" applyFont="1"/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168" fontId="3" fillId="2" borderId="6" xfId="0" applyNumberFormat="1" applyFont="1" applyFill="1" applyBorder="1" applyAlignment="1">
      <alignment horizontal="left" vertical="center"/>
    </xf>
    <xf numFmtId="2" fontId="3" fillId="2" borderId="8" xfId="0" applyNumberFormat="1" applyFont="1" applyFill="1" applyBorder="1" applyAlignment="1">
      <alignment horizontal="right" vertical="center"/>
    </xf>
    <xf numFmtId="0" fontId="2" fillId="0" borderId="3" xfId="0" applyFont="1" applyBorder="1"/>
    <xf numFmtId="169" fontId="3" fillId="2" borderId="6" xfId="0" applyNumberFormat="1" applyFont="1" applyFill="1" applyBorder="1" applyAlignment="1">
      <alignment horizontal="center" vertical="center"/>
    </xf>
    <xf numFmtId="169" fontId="3" fillId="2" borderId="7" xfId="0" applyNumberFormat="1" applyFont="1" applyFill="1" applyBorder="1" applyAlignment="1">
      <alignment horizontal="center" vertical="center"/>
    </xf>
    <xf numFmtId="169" fontId="3" fillId="2" borderId="8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170" fontId="2" fillId="0" borderId="4" xfId="0" applyNumberFormat="1" applyFont="1" applyBorder="1" applyAlignment="1">
      <alignment horizontal="left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2" fontId="3" fillId="2" borderId="7" xfId="0" applyNumberFormat="1" applyFont="1" applyFill="1" applyBorder="1" applyAlignment="1">
      <alignment horizontal="left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16" fontId="2" fillId="0" borderId="4" xfId="0" applyNumberFormat="1" applyFont="1" applyBorder="1" applyAlignment="1">
      <alignment horizontal="left"/>
    </xf>
    <xf numFmtId="0" fontId="5" fillId="0" borderId="3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left" vertical="center"/>
      <protection locked="0" hidden="1"/>
    </xf>
    <xf numFmtId="0" fontId="2" fillId="0" borderId="4" xfId="0" applyFont="1" applyBorder="1" applyAlignment="1" applyProtection="1">
      <alignment horizontal="left" vertical="center"/>
      <protection locked="0" hidden="1"/>
    </xf>
    <xf numFmtId="0" fontId="2" fillId="0" borderId="1" xfId="0" applyFont="1" applyBorder="1" applyAlignment="1" applyProtection="1">
      <alignment horizontal="left"/>
      <protection locked="0"/>
    </xf>
    <xf numFmtId="14" fontId="2" fillId="0" borderId="1" xfId="0" applyNumberFormat="1" applyFont="1" applyBorder="1" applyAlignment="1" applyProtection="1">
      <alignment horizontal="left" vertical="center"/>
      <protection locked="0"/>
    </xf>
    <xf numFmtId="14" fontId="2" fillId="0" borderId="1" xfId="0" applyNumberFormat="1" applyFont="1" applyBorder="1" applyAlignment="1" applyProtection="1">
      <alignment horizontal="left" vertical="center"/>
      <protection locked="0" hidden="1"/>
    </xf>
    <xf numFmtId="2" fontId="2" fillId="0" borderId="1" xfId="0" applyNumberFormat="1" applyFont="1" applyBorder="1" applyAlignment="1" applyProtection="1">
      <alignment horizontal="right" vertical="center"/>
      <protection locked="0"/>
    </xf>
    <xf numFmtId="2" fontId="2" fillId="0" borderId="3" xfId="0" applyNumberFormat="1" applyFont="1" applyBorder="1" applyAlignment="1" applyProtection="1">
      <alignment horizontal="right" vertical="center"/>
      <protection locked="0"/>
    </xf>
    <xf numFmtId="2" fontId="2" fillId="0" borderId="1" xfId="0" applyNumberFormat="1" applyFont="1" applyBorder="1" applyAlignment="1" applyProtection="1">
      <alignment vertical="center"/>
      <protection locked="0"/>
    </xf>
    <xf numFmtId="2" fontId="2" fillId="0" borderId="4" xfId="0" applyNumberFormat="1" applyFont="1" applyBorder="1" applyAlignment="1" applyProtection="1">
      <alignment horizontal="right" vertical="center"/>
      <protection locked="0"/>
    </xf>
    <xf numFmtId="2" fontId="3" fillId="2" borderId="7" xfId="0" applyNumberFormat="1" applyFont="1" applyFill="1" applyBorder="1" applyAlignment="1" applyProtection="1">
      <alignment horizontal="right" vertical="center"/>
      <protection hidden="1"/>
    </xf>
    <xf numFmtId="2" fontId="3" fillId="2" borderId="8" xfId="0" applyNumberFormat="1" applyFont="1" applyFill="1" applyBorder="1" applyAlignment="1" applyProtection="1">
      <alignment horizontal="right" vertical="center"/>
      <protection hidden="1"/>
    </xf>
    <xf numFmtId="2" fontId="5" fillId="0" borderId="3" xfId="0" applyNumberFormat="1" applyFont="1" applyBorder="1" applyAlignment="1" applyProtection="1">
      <alignment horizontal="right" vertical="center"/>
      <protection hidden="1"/>
    </xf>
    <xf numFmtId="2" fontId="2" fillId="0" borderId="3" xfId="0" applyNumberFormat="1" applyFont="1" applyBorder="1" applyAlignment="1" applyProtection="1">
      <alignment horizontal="right" vertical="center"/>
      <protection hidden="1"/>
    </xf>
    <xf numFmtId="2" fontId="2" fillId="0" borderId="1" xfId="0" applyNumberFormat="1" applyFont="1" applyBorder="1" applyAlignment="1" applyProtection="1">
      <alignment horizontal="right" vertical="center"/>
      <protection hidden="1"/>
    </xf>
    <xf numFmtId="169" fontId="1" fillId="0" borderId="0" xfId="0" applyNumberFormat="1" applyFont="1" applyAlignment="1" applyProtection="1">
      <alignment horizontal="center" vertical="center"/>
      <protection hidden="1"/>
    </xf>
    <xf numFmtId="168" fontId="1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6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left"/>
    </xf>
    <xf numFmtId="168" fontId="1" fillId="0" borderId="0" xfId="0" applyNumberFormat="1" applyFont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2" fontId="2" fillId="0" borderId="1" xfId="0" applyNumberFormat="1" applyFont="1" applyBorder="1" applyAlignment="1" applyProtection="1">
      <alignment horizontal="right"/>
      <protection locked="0"/>
    </xf>
    <xf numFmtId="0" fontId="2" fillId="0" borderId="1" xfId="0" quotePrefix="1" applyFont="1" applyBorder="1"/>
    <xf numFmtId="0" fontId="2" fillId="0" borderId="1" xfId="0" quotePrefix="1" applyFont="1" applyBorder="1" applyAlignment="1">
      <alignment horizontal="left"/>
    </xf>
    <xf numFmtId="2" fontId="2" fillId="0" borderId="4" xfId="0" applyNumberFormat="1" applyFont="1" applyBorder="1" applyAlignment="1" applyProtection="1">
      <alignment horizontal="right" vertical="center"/>
      <protection hidden="1"/>
    </xf>
    <xf numFmtId="171" fontId="2" fillId="0" borderId="4" xfId="0" applyNumberFormat="1" applyFont="1" applyBorder="1" applyAlignment="1" applyProtection="1">
      <alignment horizontal="center" vertical="center"/>
      <protection hidden="1"/>
    </xf>
    <xf numFmtId="171" fontId="2" fillId="0" borderId="1" xfId="0" applyNumberFormat="1" applyFont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49" fontId="0" fillId="4" borderId="0" xfId="0" applyNumberFormat="1" applyFill="1" applyAlignment="1" applyProtection="1">
      <alignment horizontal="center" vertical="center"/>
      <protection hidden="1"/>
    </xf>
    <xf numFmtId="49" fontId="4" fillId="4" borderId="0" xfId="0" applyNumberFormat="1" applyFont="1" applyFill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2" fontId="2" fillId="0" borderId="0" xfId="0" applyNumberFormat="1" applyFont="1" applyAlignment="1" applyProtection="1">
      <alignment horizontal="center" vertical="center"/>
      <protection hidden="1"/>
    </xf>
    <xf numFmtId="165" fontId="2" fillId="0" borderId="4" xfId="0" applyNumberFormat="1" applyFont="1" applyBorder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left"/>
      <protection locked="0" hidden="1"/>
    </xf>
    <xf numFmtId="20" fontId="2" fillId="0" borderId="4" xfId="0" applyNumberFormat="1" applyFont="1" applyBorder="1" applyAlignment="1" applyProtection="1">
      <alignment horizontal="right" vertical="center"/>
      <protection locked="0"/>
    </xf>
    <xf numFmtId="20" fontId="2" fillId="0" borderId="12" xfId="0" applyNumberFormat="1" applyFont="1" applyBorder="1" applyAlignment="1" applyProtection="1">
      <alignment horizontal="right" vertical="center"/>
      <protection locked="0"/>
    </xf>
    <xf numFmtId="2" fontId="2" fillId="0" borderId="4" xfId="0" applyNumberFormat="1" applyFont="1" applyBorder="1" applyAlignment="1" applyProtection="1">
      <alignment horizontal="left"/>
      <protection locked="0" hidden="1"/>
    </xf>
    <xf numFmtId="0" fontId="1" fillId="0" borderId="0" xfId="0" applyFont="1"/>
    <xf numFmtId="2" fontId="1" fillId="0" borderId="0" xfId="0" applyNumberFormat="1" applyFont="1" applyAlignment="1" applyProtection="1">
      <alignment horizontal="right" vertical="center"/>
      <protection hidden="1"/>
    </xf>
    <xf numFmtId="2" fontId="1" fillId="0" borderId="0" xfId="0" applyNumberFormat="1" applyFont="1" applyProtection="1">
      <protection hidden="1"/>
    </xf>
    <xf numFmtId="2" fontId="1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>
      <alignment horizontal="left"/>
    </xf>
    <xf numFmtId="2" fontId="2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5" fontId="2" fillId="0" borderId="1" xfId="0" applyNumberFormat="1" applyFont="1" applyBorder="1" applyAlignment="1" applyProtection="1">
      <alignment horizontal="left"/>
      <protection hidden="1"/>
    </xf>
    <xf numFmtId="165" fontId="2" fillId="0" borderId="3" xfId="0" applyNumberFormat="1" applyFont="1" applyBorder="1" applyAlignment="1" applyProtection="1">
      <alignment horizontal="left"/>
      <protection hidden="1"/>
    </xf>
    <xf numFmtId="164" fontId="2" fillId="0" borderId="1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horizontal="left"/>
      <protection locked="0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2" fontId="3" fillId="2" borderId="7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</cellXfs>
  <cellStyles count="2">
    <cellStyle name="Link" xfId="1" builtinId="8" customBuiltin="1"/>
    <cellStyle name="Standard" xfId="0" builtinId="0"/>
  </cellStyles>
  <dxfs count="119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EADEE3"/>
        </patternFill>
      </fill>
    </dxf>
    <dxf>
      <fill>
        <patternFill>
          <bgColor rgb="FFEADEE3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EADEE3"/>
        </patternFill>
      </fill>
    </dxf>
    <dxf>
      <fill>
        <patternFill>
          <bgColor rgb="FFEADEE3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EADEE3"/>
        </patternFill>
      </fill>
    </dxf>
    <dxf>
      <fill>
        <patternFill>
          <bgColor rgb="FFEADEE3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EADEE3"/>
        </patternFill>
      </fill>
    </dxf>
    <dxf>
      <fill>
        <patternFill>
          <bgColor rgb="FFEADEE3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EADEE3"/>
        </patternFill>
      </fill>
    </dxf>
    <dxf>
      <fill>
        <patternFill>
          <bgColor rgb="FFEADEE3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EADEE3"/>
        </patternFill>
      </fill>
    </dxf>
    <dxf>
      <fill>
        <patternFill>
          <bgColor rgb="FFEADEE3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EADEE3"/>
        </patternFill>
      </fill>
    </dxf>
    <dxf>
      <fill>
        <patternFill>
          <bgColor rgb="FFEADEE3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EADEE3"/>
        </patternFill>
      </fill>
    </dxf>
    <dxf>
      <fill>
        <patternFill>
          <bgColor rgb="FFEADEE3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EADEE3"/>
        </patternFill>
      </fill>
    </dxf>
    <dxf>
      <fill>
        <patternFill>
          <bgColor rgb="FFEADEE3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EADEE3"/>
        </patternFill>
      </fill>
    </dxf>
    <dxf>
      <fill>
        <patternFill>
          <bgColor rgb="FFEADEE3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EADEE3"/>
        </patternFill>
      </fill>
    </dxf>
    <dxf>
      <fill>
        <patternFill>
          <bgColor rgb="FFEADEE3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EADEE3"/>
        </patternFill>
      </fill>
    </dxf>
    <dxf>
      <fill>
        <patternFill>
          <bgColor rgb="FFEADEE3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92D050"/>
        </patternFill>
      </fill>
    </dxf>
    <dxf>
      <fill>
        <patternFill>
          <bgColor rgb="FFEADEE3"/>
        </patternFill>
      </fill>
    </dxf>
    <dxf>
      <fill>
        <patternFill>
          <bgColor rgb="FFEADEE3"/>
        </patternFill>
      </fill>
    </dxf>
    <dxf>
      <fill>
        <patternFill>
          <bgColor rgb="FFEADEE3"/>
        </patternFill>
      </fill>
    </dxf>
  </dxfs>
  <tableStyles count="0" defaultTableStyle="TableStyleMedium2" defaultPivotStyle="PivotStyleLight16"/>
  <colors>
    <mruColors>
      <color rgb="FFEADEE3"/>
      <color rgb="FFA90052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digital-zeit.de/kontakt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https://www.digital-zeit.de/kontakt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https://www.digital-zeit.de/kontakt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https://www.digital-zeit.de/kontakt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https://www.digital-zeit.de/kontakt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https://www.digital-zeit.de/kontakt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https://www.digital-zeit.de/kontakt/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https://www.digital-zeit.de/kontakt/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https://www.digital-zeit.de/kontakt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www.digital-zeit.de/kontakt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s://www.digital-zeit.de/kontakt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https://www.digital-zeit.de/kontakt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https://www.digital-zeit.de/kontakt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https://www.digital-zeit.de/kontakt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https://www.digital-zeit.de/kontakt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https://www.digital-zeit.de/kontakt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https://www.digital-zeit.de/kontak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1438274</xdr:colOff>
      <xdr:row>1</xdr:row>
      <xdr:rowOff>3346</xdr:rowOff>
    </xdr:from>
    <xdr:to>
      <xdr:col>8</xdr:col>
      <xdr:colOff>534143</xdr:colOff>
      <xdr:row>3</xdr:row>
      <xdr:rowOff>189620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3714" y="193846"/>
          <a:ext cx="1726674" cy="5672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680085</xdr:colOff>
      <xdr:row>1</xdr:row>
      <xdr:rowOff>1905</xdr:rowOff>
    </xdr:from>
    <xdr:to>
      <xdr:col>16</xdr:col>
      <xdr:colOff>793224</xdr:colOff>
      <xdr:row>3</xdr:row>
      <xdr:rowOff>188179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209896-104E-4590-8F1E-608EDA967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6165" y="192405"/>
          <a:ext cx="1688574" cy="5672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645795</xdr:colOff>
      <xdr:row>1</xdr:row>
      <xdr:rowOff>7620</xdr:rowOff>
    </xdr:from>
    <xdr:to>
      <xdr:col>16</xdr:col>
      <xdr:colOff>793224</xdr:colOff>
      <xdr:row>4</xdr:row>
      <xdr:rowOff>3394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F8F106-6EC4-4B52-B2EE-C1C9713E7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5" y="198120"/>
          <a:ext cx="1726674" cy="5672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640080</xdr:colOff>
      <xdr:row>1</xdr:row>
      <xdr:rowOff>9525</xdr:rowOff>
    </xdr:from>
    <xdr:to>
      <xdr:col>16</xdr:col>
      <xdr:colOff>791319</xdr:colOff>
      <xdr:row>4</xdr:row>
      <xdr:rowOff>5299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1ECB3F-B1C8-4048-8904-8824D34AD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6160" y="200025"/>
          <a:ext cx="1726674" cy="5672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645795</xdr:colOff>
      <xdr:row>1</xdr:row>
      <xdr:rowOff>5715</xdr:rowOff>
    </xdr:from>
    <xdr:to>
      <xdr:col>16</xdr:col>
      <xdr:colOff>793224</xdr:colOff>
      <xdr:row>4</xdr:row>
      <xdr:rowOff>1489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AA8037-B5D7-4A8F-970B-D68AACEA3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5" y="196215"/>
          <a:ext cx="1726674" cy="5672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645795</xdr:colOff>
      <xdr:row>1</xdr:row>
      <xdr:rowOff>1905</xdr:rowOff>
    </xdr:from>
    <xdr:to>
      <xdr:col>16</xdr:col>
      <xdr:colOff>793224</xdr:colOff>
      <xdr:row>3</xdr:row>
      <xdr:rowOff>188179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31F2B3-45D7-400F-8C5D-8DF2A799C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5" y="192405"/>
          <a:ext cx="1726674" cy="5672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645795</xdr:colOff>
      <xdr:row>1</xdr:row>
      <xdr:rowOff>7620</xdr:rowOff>
    </xdr:from>
    <xdr:to>
      <xdr:col>16</xdr:col>
      <xdr:colOff>793224</xdr:colOff>
      <xdr:row>4</xdr:row>
      <xdr:rowOff>3394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5D60B3-413C-4C62-B717-0A66C9E2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5" y="198120"/>
          <a:ext cx="1726674" cy="5672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645795</xdr:colOff>
      <xdr:row>1</xdr:row>
      <xdr:rowOff>3810</xdr:rowOff>
    </xdr:from>
    <xdr:to>
      <xdr:col>16</xdr:col>
      <xdr:colOff>793224</xdr:colOff>
      <xdr:row>3</xdr:row>
      <xdr:rowOff>190084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48A57C-E877-40CA-A648-57DFA13A7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5" y="194310"/>
          <a:ext cx="1726674" cy="5672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645795</xdr:colOff>
      <xdr:row>1</xdr:row>
      <xdr:rowOff>7620</xdr:rowOff>
    </xdr:from>
    <xdr:to>
      <xdr:col>16</xdr:col>
      <xdr:colOff>793224</xdr:colOff>
      <xdr:row>4</xdr:row>
      <xdr:rowOff>3394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5A916E-4B30-4C95-83EF-5CB0FF3D7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5" y="198120"/>
          <a:ext cx="1726674" cy="5672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1</xdr:row>
      <xdr:rowOff>7620</xdr:rowOff>
    </xdr:from>
    <xdr:to>
      <xdr:col>8</xdr:col>
      <xdr:colOff>745599</xdr:colOff>
      <xdr:row>4</xdr:row>
      <xdr:rowOff>3394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8CDEB2-C712-485E-AE91-60541CF92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198120"/>
          <a:ext cx="1692384" cy="5672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581025</xdr:colOff>
      <xdr:row>1</xdr:row>
      <xdr:rowOff>7620</xdr:rowOff>
    </xdr:from>
    <xdr:to>
      <xdr:col>6</xdr:col>
      <xdr:colOff>656064</xdr:colOff>
      <xdr:row>4</xdr:row>
      <xdr:rowOff>3394</xdr:rowOff>
    </xdr:to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6F2AAB-FCD1-487A-9F0E-B534DDE88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198120"/>
          <a:ext cx="1705719" cy="5672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226695</xdr:colOff>
      <xdr:row>1</xdr:row>
      <xdr:rowOff>15240</xdr:rowOff>
    </xdr:from>
    <xdr:to>
      <xdr:col>9</xdr:col>
      <xdr:colOff>284589</xdr:colOff>
      <xdr:row>4</xdr:row>
      <xdr:rowOff>11014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987A16-B9F7-4F7A-A3E1-D6CFEEFF4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205740"/>
          <a:ext cx="1709529" cy="5672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38100</xdr:colOff>
      <xdr:row>0</xdr:row>
      <xdr:rowOff>177165</xdr:rowOff>
    </xdr:from>
    <xdr:to>
      <xdr:col>30</xdr:col>
      <xdr:colOff>124569</xdr:colOff>
      <xdr:row>3</xdr:row>
      <xdr:rowOff>172939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12DDAD-42FF-43F2-9A0F-122D1C8E1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7240" y="177165"/>
          <a:ext cx="1724769" cy="5672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680085</xdr:colOff>
      <xdr:row>1</xdr:row>
      <xdr:rowOff>7620</xdr:rowOff>
    </xdr:from>
    <xdr:to>
      <xdr:col>16</xdr:col>
      <xdr:colOff>793224</xdr:colOff>
      <xdr:row>4</xdr:row>
      <xdr:rowOff>3394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3797EB-51C7-4893-BE85-7662FDBC3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2845" y="198120"/>
          <a:ext cx="1688574" cy="5672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681990</xdr:colOff>
      <xdr:row>1</xdr:row>
      <xdr:rowOff>7620</xdr:rowOff>
    </xdr:from>
    <xdr:to>
      <xdr:col>16</xdr:col>
      <xdr:colOff>800844</xdr:colOff>
      <xdr:row>4</xdr:row>
      <xdr:rowOff>3394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54DA4D-548E-48F8-B139-EAA1EE1F5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8070" y="198120"/>
          <a:ext cx="1688574" cy="5672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681990</xdr:colOff>
      <xdr:row>1</xdr:row>
      <xdr:rowOff>1905</xdr:rowOff>
    </xdr:from>
    <xdr:to>
      <xdr:col>16</xdr:col>
      <xdr:colOff>800844</xdr:colOff>
      <xdr:row>3</xdr:row>
      <xdr:rowOff>188179</xdr:rowOff>
    </xdr:to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33CA8-3F0D-4D62-B1DC-030EA72D3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8070" y="192405"/>
          <a:ext cx="1688574" cy="5672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681990</xdr:colOff>
      <xdr:row>1</xdr:row>
      <xdr:rowOff>9525</xdr:rowOff>
    </xdr:from>
    <xdr:to>
      <xdr:col>16</xdr:col>
      <xdr:colOff>800844</xdr:colOff>
      <xdr:row>4</xdr:row>
      <xdr:rowOff>5299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1402CE-3998-49B8-B474-63B775631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8070" y="200025"/>
          <a:ext cx="1688574" cy="567274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084E1-05C1-4715-8684-47EE43969E60}">
  <sheetPr codeName="Tabelle2">
    <tabColor rgb="FFA90052"/>
  </sheetPr>
  <dimension ref="A5:AP64"/>
  <sheetViews>
    <sheetView zoomScale="115" zoomScaleNormal="115" workbookViewId="0">
      <selection activeCell="Q40" sqref="Q40"/>
    </sheetView>
  </sheetViews>
  <sheetFormatPr baseColWidth="10" defaultColWidth="18.140625" defaultRowHeight="15" customHeight="1" x14ac:dyDescent="0.3"/>
  <cols>
    <col min="1" max="1" width="17.140625" style="1" bestFit="1" customWidth="1"/>
    <col min="2" max="2" width="14.7109375" style="1" bestFit="1" customWidth="1"/>
    <col min="3" max="3" width="22.5703125" style="1" bestFit="1" customWidth="1"/>
    <col min="4" max="4" width="13.42578125" style="1" bestFit="1" customWidth="1"/>
    <col min="5" max="5" width="14.28515625" style="1" bestFit="1" customWidth="1"/>
    <col min="6" max="6" width="5.7109375" style="1" customWidth="1"/>
    <col min="7" max="7" width="24.140625" style="1" bestFit="1" customWidth="1"/>
    <col min="8" max="8" width="14.140625" style="1" bestFit="1" customWidth="1"/>
    <col min="9" max="9" width="13.42578125" style="1" bestFit="1" customWidth="1"/>
    <col min="10" max="10" width="6" style="49" customWidth="1"/>
    <col min="11" max="11" width="12.7109375" style="49" bestFit="1" customWidth="1"/>
    <col min="12" max="42" width="2.5703125" style="49" bestFit="1" customWidth="1"/>
    <col min="43" max="16384" width="18.140625" style="1"/>
  </cols>
  <sheetData>
    <row r="5" spans="1:42" ht="15" customHeight="1" thickBot="1" x14ac:dyDescent="0.35"/>
    <row r="6" spans="1:42" ht="15" customHeight="1" thickBot="1" x14ac:dyDescent="0.35">
      <c r="A6" s="110" t="s">
        <v>66</v>
      </c>
      <c r="B6" s="111"/>
      <c r="C6" s="111"/>
      <c r="D6" s="111"/>
      <c r="E6" s="112"/>
      <c r="G6" s="113" t="s">
        <v>118</v>
      </c>
      <c r="H6" s="114"/>
      <c r="I6" s="115"/>
      <c r="K6" s="66"/>
      <c r="L6" s="66">
        <v>1</v>
      </c>
      <c r="M6" s="66">
        <v>2</v>
      </c>
      <c r="N6" s="66">
        <v>3</v>
      </c>
      <c r="O6" s="66">
        <v>4</v>
      </c>
      <c r="P6" s="66">
        <v>5</v>
      </c>
      <c r="Q6" s="66">
        <v>6</v>
      </c>
      <c r="R6" s="66">
        <v>7</v>
      </c>
      <c r="S6" s="66">
        <v>8</v>
      </c>
      <c r="T6" s="66">
        <v>9</v>
      </c>
      <c r="U6" s="66">
        <v>10</v>
      </c>
      <c r="V6" s="66">
        <v>11</v>
      </c>
      <c r="W6" s="66">
        <v>12</v>
      </c>
      <c r="X6" s="66">
        <v>13</v>
      </c>
      <c r="Y6" s="66">
        <v>14</v>
      </c>
      <c r="Z6" s="66">
        <v>15</v>
      </c>
      <c r="AA6" s="66">
        <v>16</v>
      </c>
      <c r="AB6" s="66">
        <v>17</v>
      </c>
      <c r="AC6" s="66">
        <v>18</v>
      </c>
      <c r="AD6" s="66">
        <v>19</v>
      </c>
      <c r="AE6" s="66">
        <v>20</v>
      </c>
      <c r="AF6" s="66">
        <v>21</v>
      </c>
      <c r="AG6" s="66">
        <v>22</v>
      </c>
      <c r="AH6" s="66">
        <v>23</v>
      </c>
      <c r="AI6" s="66">
        <v>24</v>
      </c>
      <c r="AJ6" s="66">
        <v>25</v>
      </c>
      <c r="AK6" s="66">
        <v>26</v>
      </c>
      <c r="AL6" s="66">
        <v>27</v>
      </c>
      <c r="AM6" s="66">
        <v>28</v>
      </c>
      <c r="AN6" s="66">
        <v>29</v>
      </c>
      <c r="AO6" s="66">
        <v>30</v>
      </c>
      <c r="AP6" s="66">
        <v>31</v>
      </c>
    </row>
    <row r="7" spans="1:42" ht="15" customHeight="1" x14ac:dyDescent="0.3">
      <c r="A7" s="71" t="s">
        <v>8</v>
      </c>
      <c r="B7" s="71" t="s">
        <v>2</v>
      </c>
      <c r="C7" s="71" t="s">
        <v>0</v>
      </c>
      <c r="D7" s="71" t="s">
        <v>1</v>
      </c>
      <c r="E7" s="71" t="s">
        <v>44</v>
      </c>
      <c r="G7" s="71" t="s">
        <v>126</v>
      </c>
      <c r="H7" s="71" t="s">
        <v>36</v>
      </c>
      <c r="I7" s="72" t="s">
        <v>144</v>
      </c>
      <c r="K7" s="67">
        <v>44927</v>
      </c>
      <c r="L7" s="68" t="str">
        <f>IF(Jan.!$C10="Anwesenheit",Allgemein!$H$62,IF(Jan.!$C10="Fehlzeit",VLOOKUP(Jan.!$M10,Allgemein!$I$50:$J$58,2,FALSE),IF(Jan.!$C10="Wochenende",VLOOKUP(Jan.!$B10,Allgemein!$G$63:$H$64,2,FALSE),"")))</f>
        <v>F</v>
      </c>
      <c r="M7" s="68" t="str">
        <f>IF(Jan.!$C11="Anwesenheit",Allgemein!$H$62,IF(Jan.!$C11="Fehlzeit",VLOOKUP(Jan.!$M11,Allgemein!$I$50:$J$58,2,FALSE),IF(Jan.!$C11="Wochenende",VLOOKUP(Jan.!$B11,Allgemein!$G$63:$H$64,2,FALSE),"")))</f>
        <v/>
      </c>
      <c r="N7" s="68" t="str">
        <f>IF(Jan.!$C12="Anwesenheit",Allgemein!$H$62,IF(Jan.!$C12="Fehlzeit",VLOOKUP(Jan.!$M12,Allgemein!$I$50:$J$58,2,FALSE),IF(Jan.!$C12="Wochenende",VLOOKUP(Jan.!$B12,Allgemein!$G$63:$H$64,2,FALSE),"")))</f>
        <v>:</v>
      </c>
      <c r="O7" s="68" t="str">
        <f>IF(Jan.!$C13="Anwesenheit",Allgemein!$H$62,IF(Jan.!$C13="Fehlzeit",VLOOKUP(Jan.!$M13,Allgemein!$I$50:$J$58,2,FALSE),IF(Jan.!$C13="Wochenende",VLOOKUP(Jan.!$B13,Allgemein!$G$63:$H$64,2,FALSE),"")))</f>
        <v>#</v>
      </c>
      <c r="P7" s="68" t="str">
        <f>IF(Jan.!$C14="Anwesenheit",Allgemein!$H$62,IF(Jan.!$C14="Fehlzeit",VLOOKUP(Jan.!$M14,Allgemein!$I$50:$J$58,2,FALSE),IF(Jan.!$C14="Wochenende",VLOOKUP(Jan.!$B14,Allgemein!$G$63:$H$64,2,FALSE),"")))</f>
        <v/>
      </c>
      <c r="Q7" s="68" t="str">
        <f>IF(Jan.!$C15="Anwesenheit",Allgemein!$H$62,IF(Jan.!$C15="Fehlzeit",VLOOKUP(Jan.!$M15,Allgemein!$I$50:$J$58,2,FALSE),IF(Jan.!$C15="Wochenende",VLOOKUP(Jan.!$B15,Allgemein!$G$63:$H$64,2,FALSE),"")))</f>
        <v>F</v>
      </c>
      <c r="R7" s="68" t="str">
        <f>IF(Jan.!$C16="Anwesenheit",Allgemein!$H$62,IF(Jan.!$C16="Fehlzeit",VLOOKUP(Jan.!$M16,Allgemein!$I$50:$J$58,2,FALSE),IF(Jan.!$C16="Wochenende",VLOOKUP(Jan.!$B16,Allgemein!$G$63:$H$64,2,FALSE),"")))</f>
        <v/>
      </c>
      <c r="S7" s="68" t="str">
        <f>IF(Jan.!$C17="Anwesenheit",Allgemein!$H$62,IF(Jan.!$C17="Fehlzeit",VLOOKUP(Jan.!$M17,Allgemein!$I$50:$J$58,2,FALSE),IF(Jan.!$C17="Wochenende",VLOOKUP(Jan.!$B17,Allgemein!$G$63:$H$64,2,FALSE),"")))</f>
        <v/>
      </c>
      <c r="T7" s="68" t="str">
        <f>IF(Jan.!$C18="Anwesenheit",Allgemein!$H$62,IF(Jan.!$C18="Fehlzeit",VLOOKUP(Jan.!$M18,Allgemein!$I$50:$J$58,2,FALSE),IF(Jan.!$C18="Wochenende",VLOOKUP(Jan.!$B18,Allgemein!$G$63:$H$64,2,FALSE),"")))</f>
        <v/>
      </c>
      <c r="U7" s="68" t="str">
        <f>IF(Jan.!$C19="Anwesenheit",Allgemein!$H$62,IF(Jan.!$C19="Fehlzeit",VLOOKUP(Jan.!$M19,Allgemein!$I$50:$J$58,2,FALSE),IF(Jan.!$C19="Wochenende",VLOOKUP(Jan.!$B19,Allgemein!$G$63:$H$64,2,FALSE),"")))</f>
        <v>:</v>
      </c>
      <c r="V7" s="68" t="str">
        <f>IF(Jan.!$C20="Anwesenheit",Allgemein!$H$62,IF(Jan.!$C20="Fehlzeit",VLOOKUP(Jan.!$M20,Allgemein!$I$50:$J$58,2,FALSE),IF(Jan.!$C20="Wochenende",VLOOKUP(Jan.!$B20,Allgemein!$G$63:$H$64,2,FALSE),"")))</f>
        <v>#</v>
      </c>
      <c r="W7" s="68" t="str">
        <f>IF(Jan.!$C21="Anwesenheit",Allgemein!$H$62,IF(Jan.!$C21="Fehlzeit",VLOOKUP(Jan.!$M21,Allgemein!$I$50:$J$58,2,FALSE),IF(Jan.!$C21="Wochenende",VLOOKUP(Jan.!$B21,Allgemein!$G$63:$H$64,2,FALSE),"")))</f>
        <v/>
      </c>
      <c r="X7" s="68" t="str">
        <f>IF(Jan.!$C22="Anwesenheit",Allgemein!$H$62,IF(Jan.!$C22="Fehlzeit",VLOOKUP(Jan.!$M22,Allgemein!$I$50:$J$58,2,FALSE),IF(Jan.!$C22="Wochenende",VLOOKUP(Jan.!$B22,Allgemein!$G$63:$H$64,2,FALSE),"")))</f>
        <v/>
      </c>
      <c r="Y7" s="68" t="str">
        <f>IF(Jan.!$C23="Anwesenheit",Allgemein!$H$62,IF(Jan.!$C23="Fehlzeit",VLOOKUP(Jan.!$M23,Allgemein!$I$50:$J$58,2,FALSE),IF(Jan.!$C23="Wochenende",VLOOKUP(Jan.!$B23,Allgemein!$G$63:$H$64,2,FALSE),"")))</f>
        <v/>
      </c>
      <c r="Z7" s="68" t="str">
        <f>IF(Jan.!$C24="Anwesenheit",Allgemein!$H$62,IF(Jan.!$C24="Fehlzeit",VLOOKUP(Jan.!$M24,Allgemein!$I$50:$J$58,2,FALSE),IF(Jan.!$C24="Wochenende",VLOOKUP(Jan.!$B24,Allgemein!$G$63:$H$64,2,FALSE),"")))</f>
        <v/>
      </c>
      <c r="AA7" s="68" t="str">
        <f>IF(Jan.!$C25="Anwesenheit",Allgemein!$H$62,IF(Jan.!$C25="Fehlzeit",VLOOKUP(Jan.!$M25,Allgemein!$I$50:$J$58,2,FALSE),IF(Jan.!$C25="Wochenende",VLOOKUP(Jan.!$B25,Allgemein!$G$63:$H$64,2,FALSE),"")))</f>
        <v/>
      </c>
      <c r="AB7" s="68" t="str">
        <f>IF(Jan.!$C26="Anwesenheit",Allgemein!$H$62,IF(Jan.!$C26="Fehlzeit",VLOOKUP(Jan.!$M26,Allgemein!$I$50:$J$58,2,FALSE),IF(Jan.!$C26="Wochenende",VLOOKUP(Jan.!$B26,Allgemein!$G$63:$H$64,2,FALSE),"")))</f>
        <v>:</v>
      </c>
      <c r="AC7" s="68" t="str">
        <f>IF(Jan.!$C27="Anwesenheit",Allgemein!$H$62,IF(Jan.!$C27="Fehlzeit",VLOOKUP(Jan.!$M27,Allgemein!$I$50:$J$58,2,FALSE),IF(Jan.!$C27="Wochenende",VLOOKUP(Jan.!$B27,Allgemein!$G$63:$H$64,2,FALSE),"")))</f>
        <v>#</v>
      </c>
      <c r="AD7" s="68" t="str">
        <f>IF(Jan.!$C28="Anwesenheit",Allgemein!$H$62,IF(Jan.!$C28="Fehlzeit",VLOOKUP(Jan.!$M28,Allgemein!$I$50:$J$58,2,FALSE),IF(Jan.!$C28="Wochenende",VLOOKUP(Jan.!$B28,Allgemein!$G$63:$H$64,2,FALSE),"")))</f>
        <v/>
      </c>
      <c r="AE7" s="68" t="str">
        <f>IF(Jan.!$C29="Anwesenheit",Allgemein!$H$62,IF(Jan.!$C29="Fehlzeit",VLOOKUP(Jan.!$M29,Allgemein!$I$50:$J$58,2,FALSE),IF(Jan.!$C29="Wochenende",VLOOKUP(Jan.!$B29,Allgemein!$G$63:$H$64,2,FALSE),"")))</f>
        <v/>
      </c>
      <c r="AF7" s="68" t="str">
        <f>IF(Jan.!$C30="Anwesenheit",Allgemein!$H$62,IF(Jan.!$C30="Fehlzeit",VLOOKUP(Jan.!$M30,Allgemein!$I$50:$J$58,2,FALSE),IF(Jan.!$C30="Wochenende",VLOOKUP(Jan.!$B30,Allgemein!$G$63:$H$64,2,FALSE),"")))</f>
        <v/>
      </c>
      <c r="AG7" s="68" t="str">
        <f>IF(Jan.!$C31="Anwesenheit",Allgemein!$H$62,IF(Jan.!$C31="Fehlzeit",VLOOKUP(Jan.!$M31,Allgemein!$I$50:$J$58,2,FALSE),IF(Jan.!$C31="Wochenende",VLOOKUP(Jan.!$B31,Allgemein!$G$63:$H$64,2,FALSE),"")))</f>
        <v/>
      </c>
      <c r="AH7" s="68" t="str">
        <f>IF(Jan.!$C32="Anwesenheit",Allgemein!$H$62,IF(Jan.!$C32="Fehlzeit",VLOOKUP(Jan.!$M32,Allgemein!$I$50:$J$58,2,FALSE),IF(Jan.!$C32="Wochenende",VLOOKUP(Jan.!$B32,Allgemein!$G$63:$H$64,2,FALSE),"")))</f>
        <v/>
      </c>
      <c r="AI7" s="68" t="str">
        <f>IF(Jan.!$C33="Anwesenheit",Allgemein!$H$62,IF(Jan.!$C33="Fehlzeit",VLOOKUP(Jan.!$M33,Allgemein!$I$50:$J$58,2,FALSE),IF(Jan.!$C33="Wochenende",VLOOKUP(Jan.!$B33,Allgemein!$G$63:$H$64,2,FALSE),"")))</f>
        <v>:</v>
      </c>
      <c r="AJ7" s="68" t="str">
        <f>IF(Jan.!$C34="Anwesenheit",Allgemein!$H$62,IF(Jan.!$C34="Fehlzeit",VLOOKUP(Jan.!$M34,Allgemein!$I$50:$J$58,2,FALSE),IF(Jan.!$C34="Wochenende",VLOOKUP(Jan.!$B34,Allgemein!$G$63:$H$64,2,FALSE),"")))</f>
        <v>#</v>
      </c>
      <c r="AK7" s="68" t="str">
        <f>IF(Jan.!$C35="Anwesenheit",Allgemein!$H$62,IF(Jan.!$C35="Fehlzeit",VLOOKUP(Jan.!$M35,Allgemein!$I$50:$J$58,2,FALSE),IF(Jan.!$C35="Wochenende",VLOOKUP(Jan.!$B35,Allgemein!$G$63:$H$64,2,FALSE),"")))</f>
        <v/>
      </c>
      <c r="AL7" s="68" t="str">
        <f>IF(Jan.!$C36="Anwesenheit",Allgemein!$H$62,IF(Jan.!$C36="Fehlzeit",VLOOKUP(Jan.!$M36,Allgemein!$I$50:$J$58,2,FALSE),IF(Jan.!$C36="Wochenende",VLOOKUP(Jan.!$B36,Allgemein!$G$63:$H$64,2,FALSE),"")))</f>
        <v/>
      </c>
      <c r="AM7" s="68" t="str">
        <f>IF(Jan.!$C37="Anwesenheit",Allgemein!$H$62,IF(Jan.!$C37="Fehlzeit",VLOOKUP(Jan.!$M37,Allgemein!$I$50:$J$58,2,FALSE),IF(Jan.!$C37="Wochenende",VLOOKUP(Jan.!$B37,Allgemein!$G$63:$H$64,2,FALSE),"")))</f>
        <v/>
      </c>
      <c r="AN7" s="68" t="str">
        <f>IF(Jan.!$C38="Anwesenheit",Allgemein!$H$62,IF(Jan.!$C38="Fehlzeit",VLOOKUP(Jan.!$M38,Allgemein!$I$50:$J$58,2,FALSE),IF(Jan.!$C38="Wochenende",VLOOKUP(Jan.!$B38,Allgemein!$G$63:$H$64,2,FALSE),"")))</f>
        <v/>
      </c>
      <c r="AO7" s="68" t="str">
        <f>IF(Jan.!$C39="Anwesenheit",Allgemein!$H$62,IF(Jan.!$C39="Fehlzeit",VLOOKUP(Jan.!$M39,Allgemein!$I$50:$J$58,2,FALSE),IF(Jan.!$C39="Wochenende",VLOOKUP(Jan.!$B39,Allgemein!$G$63:$H$64,2,FALSE),"")))</f>
        <v/>
      </c>
      <c r="AP7" s="68" t="str">
        <f>IF(Jan.!$C40="Anwesenheit",Allgemein!$H$62,IF(Jan.!$C40="Fehlzeit",VLOOKUP(Jan.!$M40,Allgemein!$I$50:$J$58,2,FALSE),IF(Jan.!$C40="Wochenende",VLOOKUP(Jan.!$B40,Allgemein!$G$63:$H$64,2,FALSE),"")))</f>
        <v>:</v>
      </c>
    </row>
    <row r="8" spans="1:42" ht="15" customHeight="1" x14ac:dyDescent="0.3">
      <c r="A8" s="12" t="s">
        <v>64</v>
      </c>
      <c r="B8" s="12" t="s">
        <v>64</v>
      </c>
      <c r="C8" s="12" t="s">
        <v>64</v>
      </c>
      <c r="D8" s="13" t="s">
        <v>64</v>
      </c>
      <c r="E8" s="12" t="s">
        <v>64</v>
      </c>
      <c r="G8" s="11" t="s">
        <v>127</v>
      </c>
      <c r="H8" s="22">
        <v>46023</v>
      </c>
      <c r="I8" s="76">
        <v>1</v>
      </c>
      <c r="K8" s="67">
        <v>44958</v>
      </c>
      <c r="L8" s="69" t="str">
        <f>IF(Feb.!$C10="Anwesenheit",Allgemein!$H$62,IF(Feb.!$C10="Fehlzeit",VLOOKUP(Feb.!$M10,Allgemein!$I$50:$J$58,2,FALSE),IF(Feb.!$C10="Wochenende",VLOOKUP(Feb.!$B10,Allgemein!$G$63:$H$64,2,FALSE),"")))</f>
        <v>#</v>
      </c>
      <c r="M8" s="69" t="str">
        <f>IF(Feb.!$C11="Anwesenheit",Allgemein!$H$62,IF(Feb.!$C11="Fehlzeit",VLOOKUP(Feb.!$M11,Allgemein!$I$50:$J$58,2,FALSE),IF(Feb.!$C11="Wochenende",VLOOKUP(Feb.!$B11,Allgemein!$G$63:$H$64,2,FALSE),"")))</f>
        <v/>
      </c>
      <c r="N8" s="69" t="str">
        <f>IF(Feb.!$C12="Anwesenheit",Allgemein!$H$62,IF(Feb.!$C12="Fehlzeit",VLOOKUP(Feb.!$M12,Allgemein!$I$50:$J$58,2,FALSE),IF(Feb.!$C12="Wochenende",VLOOKUP(Feb.!$B12,Allgemein!$G$63:$H$64,2,FALSE),"")))</f>
        <v/>
      </c>
      <c r="O8" s="69" t="str">
        <f>IF(Feb.!$C13="Anwesenheit",Allgemein!$H$62,IF(Feb.!$C13="Fehlzeit",VLOOKUP(Feb.!$M13,Allgemein!$I$50:$J$58,2,FALSE),IF(Feb.!$C13="Wochenende",VLOOKUP(Feb.!$B13,Allgemein!$G$63:$H$64,2,FALSE),"")))</f>
        <v/>
      </c>
      <c r="P8" s="69" t="str">
        <f>IF(Feb.!$C14="Anwesenheit",Allgemein!$H$62,IF(Feb.!$C14="Fehlzeit",VLOOKUP(Feb.!$M14,Allgemein!$I$50:$J$58,2,FALSE),IF(Feb.!$C14="Wochenende",VLOOKUP(Feb.!$B14,Allgemein!$G$63:$H$64,2,FALSE),"")))</f>
        <v/>
      </c>
      <c r="Q8" s="69" t="str">
        <f>IF(Feb.!$C15="Anwesenheit",Allgemein!$H$62,IF(Feb.!$C15="Fehlzeit",VLOOKUP(Feb.!$M15,Allgemein!$I$50:$J$58,2,FALSE),IF(Feb.!$C15="Wochenende",VLOOKUP(Feb.!$B15,Allgemein!$G$63:$H$64,2,FALSE),"")))</f>
        <v/>
      </c>
      <c r="R8" s="69" t="str">
        <f>IF(Feb.!$C16="Anwesenheit",Allgemein!$H$62,IF(Feb.!$C16="Fehlzeit",VLOOKUP(Feb.!$M16,Allgemein!$I$50:$J$58,2,FALSE),IF(Feb.!$C16="Wochenende",VLOOKUP(Feb.!$B16,Allgemein!$G$63:$H$64,2,FALSE),"")))</f>
        <v>:</v>
      </c>
      <c r="S8" s="69" t="str">
        <f>IF(Feb.!$C17="Anwesenheit",Allgemein!$H$62,IF(Feb.!$C17="Fehlzeit",VLOOKUP(Feb.!$M17,Allgemein!$I$50:$J$58,2,FALSE),IF(Feb.!$C17="Wochenende",VLOOKUP(Feb.!$B17,Allgemein!$G$63:$H$64,2,FALSE),"")))</f>
        <v>#</v>
      </c>
      <c r="T8" s="69" t="str">
        <f>IF(Feb.!$C18="Anwesenheit",Allgemein!$H$62,IF(Feb.!$C18="Fehlzeit",VLOOKUP(Feb.!$M18,Allgemein!$I$50:$J$58,2,FALSE),IF(Feb.!$C18="Wochenende",VLOOKUP(Feb.!$B18,Allgemein!$G$63:$H$64,2,FALSE),"")))</f>
        <v/>
      </c>
      <c r="U8" s="69" t="str">
        <f>IF(Feb.!$C19="Anwesenheit",Allgemein!$H$62,IF(Feb.!$C19="Fehlzeit",VLOOKUP(Feb.!$M19,Allgemein!$I$50:$J$58,2,FALSE),IF(Feb.!$C19="Wochenende",VLOOKUP(Feb.!$B19,Allgemein!$G$63:$H$64,2,FALSE),"")))</f>
        <v/>
      </c>
      <c r="V8" s="69" t="str">
        <f>IF(Feb.!$C20="Anwesenheit",Allgemein!$H$62,IF(Feb.!$C20="Fehlzeit",VLOOKUP(Feb.!$M20,Allgemein!$I$50:$J$58,2,FALSE),IF(Feb.!$C20="Wochenende",VLOOKUP(Feb.!$B20,Allgemein!$G$63:$H$64,2,FALSE),"")))</f>
        <v/>
      </c>
      <c r="W8" s="69" t="str">
        <f>IF(Feb.!$C21="Anwesenheit",Allgemein!$H$62,IF(Feb.!$C21="Fehlzeit",VLOOKUP(Feb.!$M21,Allgemein!$I$50:$J$58,2,FALSE),IF(Feb.!$C21="Wochenende",VLOOKUP(Feb.!$B21,Allgemein!$G$63:$H$64,2,FALSE),"")))</f>
        <v/>
      </c>
      <c r="X8" s="69" t="str">
        <f>IF(Feb.!$C22="Anwesenheit",Allgemein!$H$62,IF(Feb.!$C22="Fehlzeit",VLOOKUP(Feb.!$M22,Allgemein!$I$50:$J$58,2,FALSE),IF(Feb.!$C22="Wochenende",VLOOKUP(Feb.!$B22,Allgemein!$G$63:$H$64,2,FALSE),"")))</f>
        <v/>
      </c>
      <c r="Y8" s="69" t="str">
        <f>IF(Feb.!$C23="Anwesenheit",Allgemein!$H$62,IF(Feb.!$C23="Fehlzeit",VLOOKUP(Feb.!$M23,Allgemein!$I$50:$J$58,2,FALSE),IF(Feb.!$C23="Wochenende",VLOOKUP(Feb.!$B23,Allgemein!$G$63:$H$64,2,FALSE),"")))</f>
        <v>:</v>
      </c>
      <c r="Z8" s="69" t="str">
        <f>IF(Feb.!$C24="Anwesenheit",Allgemein!$H$62,IF(Feb.!$C24="Fehlzeit",VLOOKUP(Feb.!$M24,Allgemein!$I$50:$J$58,2,FALSE),IF(Feb.!$C24="Wochenende",VLOOKUP(Feb.!$B24,Allgemein!$G$63:$H$64,2,FALSE),"")))</f>
        <v>#</v>
      </c>
      <c r="AA8" s="69" t="str">
        <f>IF(Feb.!$C25="Anwesenheit",Allgemein!$H$62,IF(Feb.!$C25="Fehlzeit",VLOOKUP(Feb.!$M25,Allgemein!$I$50:$J$58,2,FALSE),IF(Feb.!$C25="Wochenende",VLOOKUP(Feb.!$B25,Allgemein!$G$63:$H$64,2,FALSE),"")))</f>
        <v/>
      </c>
      <c r="AB8" s="69" t="str">
        <f>IF(Feb.!$C26="Anwesenheit",Allgemein!$H$62,IF(Feb.!$C26="Fehlzeit",VLOOKUP(Feb.!$M26,Allgemein!$I$50:$J$58,2,FALSE),IF(Feb.!$C26="Wochenende",VLOOKUP(Feb.!$B26,Allgemein!$G$63:$H$64,2,FALSE),"")))</f>
        <v/>
      </c>
      <c r="AC8" s="69" t="str">
        <f>IF(Feb.!$C27="Anwesenheit",Allgemein!$H$62,IF(Feb.!$C27="Fehlzeit",VLOOKUP(Feb.!$M27,Allgemein!$I$50:$J$58,2,FALSE),IF(Feb.!$C27="Wochenende",VLOOKUP(Feb.!$B27,Allgemein!$G$63:$H$64,2,FALSE),"")))</f>
        <v/>
      </c>
      <c r="AD8" s="69" t="str">
        <f>IF(Feb.!$C28="Anwesenheit",Allgemein!$H$62,IF(Feb.!$C28="Fehlzeit",VLOOKUP(Feb.!$M28,Allgemein!$I$50:$J$58,2,FALSE),IF(Feb.!$C28="Wochenende",VLOOKUP(Feb.!$B28,Allgemein!$G$63:$H$64,2,FALSE),"")))</f>
        <v/>
      </c>
      <c r="AE8" s="69" t="str">
        <f>IF(Feb.!$C29="Anwesenheit",Allgemein!$H$62,IF(Feb.!$C29="Fehlzeit",VLOOKUP(Feb.!$M29,Allgemein!$I$50:$J$58,2,FALSE),IF(Feb.!$C29="Wochenende",VLOOKUP(Feb.!$B29,Allgemein!$G$63:$H$64,2,FALSE),"")))</f>
        <v/>
      </c>
      <c r="AF8" s="69" t="str">
        <f>IF(Feb.!$C30="Anwesenheit",Allgemein!$H$62,IF(Feb.!$C30="Fehlzeit",VLOOKUP(Feb.!$M30,Allgemein!$I$50:$J$58,2,FALSE),IF(Feb.!$C30="Wochenende",VLOOKUP(Feb.!$B30,Allgemein!$G$63:$H$64,2,FALSE),"")))</f>
        <v>:</v>
      </c>
      <c r="AG8" s="69" t="str">
        <f>IF(Feb.!$C31="Anwesenheit",Allgemein!$H$62,IF(Feb.!$C31="Fehlzeit",VLOOKUP(Feb.!$M31,Allgemein!$I$50:$J$58,2,FALSE),IF(Feb.!$C31="Wochenende",VLOOKUP(Feb.!$B31,Allgemein!$G$63:$H$64,2,FALSE),"")))</f>
        <v>#</v>
      </c>
      <c r="AH8" s="69" t="str">
        <f>IF(Feb.!$C32="Anwesenheit",Allgemein!$H$62,IF(Feb.!$C32="Fehlzeit",VLOOKUP(Feb.!$M32,Allgemein!$I$50:$J$58,2,FALSE),IF(Feb.!$C32="Wochenende",VLOOKUP(Feb.!$B32,Allgemein!$G$63:$H$64,2,FALSE),"")))</f>
        <v/>
      </c>
      <c r="AI8" s="69" t="str">
        <f>IF(Feb.!$C33="Anwesenheit",Allgemein!$H$62,IF(Feb.!$C33="Fehlzeit",VLOOKUP(Feb.!$M33,Allgemein!$I$50:$J$58,2,FALSE),IF(Feb.!$C33="Wochenende",VLOOKUP(Feb.!$B33,Allgemein!$G$63:$H$64,2,FALSE),"")))</f>
        <v/>
      </c>
      <c r="AJ8" s="69" t="str">
        <f>IF(Feb.!$C34="Anwesenheit",Allgemein!$H$62,IF(Feb.!$C34="Fehlzeit",VLOOKUP(Feb.!$M34,Allgemein!$I$50:$J$58,2,FALSE),IF(Feb.!$C34="Wochenende",VLOOKUP(Feb.!$B34,Allgemein!$G$63:$H$64,2,FALSE),"")))</f>
        <v/>
      </c>
      <c r="AK8" s="69" t="str">
        <f>IF(Feb.!$C35="Anwesenheit",Allgemein!$H$62,IF(Feb.!$C35="Fehlzeit",VLOOKUP(Feb.!$M35,Allgemein!$I$50:$J$58,2,FALSE),IF(Feb.!$C35="Wochenende",VLOOKUP(Feb.!$B35,Allgemein!$G$63:$H$64,2,FALSE),"")))</f>
        <v/>
      </c>
      <c r="AL8" s="69" t="str">
        <f>IF(Feb.!$C36="Anwesenheit",Allgemein!$H$62,IF(Feb.!$C36="Fehlzeit",VLOOKUP(Feb.!$M36,Allgemein!$I$50:$J$58,2,FALSE),IF(Feb.!$C36="Wochenende",VLOOKUP(Feb.!$B36,Allgemein!$G$63:$H$64,2,FALSE),"")))</f>
        <v/>
      </c>
      <c r="AM8" s="69" t="str">
        <f>IF(Feb.!$C37="Anwesenheit",Allgemein!$H$62,IF(Feb.!$C37="Fehlzeit",VLOOKUP(Feb.!$M37,Allgemein!$I$50:$J$58,2,FALSE),IF(Feb.!$C37="Wochenende",VLOOKUP(Feb.!$B37,Allgemein!$G$63:$H$64,2,FALSE),"")))</f>
        <v>:</v>
      </c>
      <c r="AN8" s="68"/>
      <c r="AO8" s="68"/>
      <c r="AP8" s="68"/>
    </row>
    <row r="9" spans="1:42" ht="15" customHeight="1" x14ac:dyDescent="0.3">
      <c r="A9" s="54" t="s">
        <v>19</v>
      </c>
      <c r="B9" s="54" t="s">
        <v>3</v>
      </c>
      <c r="C9" s="54" t="s">
        <v>22</v>
      </c>
      <c r="D9" s="75" t="s">
        <v>23</v>
      </c>
      <c r="E9" s="54" t="s">
        <v>24</v>
      </c>
      <c r="G9" s="11" t="s">
        <v>128</v>
      </c>
      <c r="H9" s="22">
        <v>46028</v>
      </c>
      <c r="I9" s="76">
        <v>1</v>
      </c>
      <c r="K9" s="67">
        <v>44986</v>
      </c>
      <c r="L9" s="69" t="str">
        <f>IF(Mrz.!$C10="Anwesenheit",Allgemein!$H$62,IF(Mrz.!$C10="Fehlzeit",VLOOKUP(Mrz.!$M10,Allgemein!$I$50:$J$58,2,FALSE),IF(Mrz.!$C10="Wochenende",VLOOKUP(Mrz.!$B10,Allgemein!$G$63:$H$64,2,FALSE),"")))</f>
        <v>#</v>
      </c>
      <c r="M9" s="69" t="str">
        <f>IF(Mrz.!$C11="Anwesenheit",Allgemein!$H$62,IF(Mrz.!$C11="Fehlzeit",VLOOKUP(Mrz.!$M11,Allgemein!$I$50:$J$58,2,FALSE),IF(Mrz.!$C11="Wochenende",VLOOKUP(Mrz.!$B11,Allgemein!$G$63:$H$64,2,FALSE),"")))</f>
        <v/>
      </c>
      <c r="N9" s="69" t="str">
        <f>IF(Mrz.!$C12="Anwesenheit",Allgemein!$H$62,IF(Mrz.!$C12="Fehlzeit",VLOOKUP(Mrz.!$M12,Allgemein!$I$50:$J$58,2,FALSE),IF(Mrz.!$C12="Wochenende",VLOOKUP(Mrz.!$B12,Allgemein!$G$63:$H$64,2,FALSE),"")))</f>
        <v/>
      </c>
      <c r="O9" s="69" t="str">
        <f>IF(Mrz.!$C13="Anwesenheit",Allgemein!$H$62,IF(Mrz.!$C13="Fehlzeit",VLOOKUP(Mrz.!$M13,Allgemein!$I$50:$J$58,2,FALSE),IF(Mrz.!$C13="Wochenende",VLOOKUP(Mrz.!$B13,Allgemein!$G$63:$H$64,2,FALSE),"")))</f>
        <v/>
      </c>
      <c r="P9" s="69" t="str">
        <f>IF(Mrz.!$C14="Anwesenheit",Allgemein!$H$62,IF(Mrz.!$C14="Fehlzeit",VLOOKUP(Mrz.!$M14,Allgemein!$I$50:$J$58,2,FALSE),IF(Mrz.!$C14="Wochenende",VLOOKUP(Mrz.!$B14,Allgemein!$G$63:$H$64,2,FALSE),"")))</f>
        <v/>
      </c>
      <c r="Q9" s="69" t="str">
        <f>IF(Mrz.!$C15="Anwesenheit",Allgemein!$H$62,IF(Mrz.!$C15="Fehlzeit",VLOOKUP(Mrz.!$M15,Allgemein!$I$50:$J$58,2,FALSE),IF(Mrz.!$C15="Wochenende",VLOOKUP(Mrz.!$B15,Allgemein!$G$63:$H$64,2,FALSE),"")))</f>
        <v/>
      </c>
      <c r="R9" s="69" t="str">
        <f>IF(Mrz.!$C16="Anwesenheit",Allgemein!$H$62,IF(Mrz.!$C16="Fehlzeit",VLOOKUP(Mrz.!$M16,Allgemein!$I$50:$J$58,2,FALSE),IF(Mrz.!$C16="Wochenende",VLOOKUP(Mrz.!$B16,Allgemein!$G$63:$H$64,2,FALSE),"")))</f>
        <v>:</v>
      </c>
      <c r="S9" s="69" t="str">
        <f>IF(Mrz.!$C17="Anwesenheit",Allgemein!$H$62,IF(Mrz.!$C17="Fehlzeit",VLOOKUP(Mrz.!$M17,Allgemein!$I$50:$J$58,2,FALSE),IF(Mrz.!$C17="Wochenende",VLOOKUP(Mrz.!$B17,Allgemein!$G$63:$H$64,2,FALSE),"")))</f>
        <v>#</v>
      </c>
      <c r="T9" s="69" t="str">
        <f>IF(Mrz.!$C18="Anwesenheit",Allgemein!$H$62,IF(Mrz.!$C18="Fehlzeit",VLOOKUP(Mrz.!$M18,Allgemein!$I$50:$J$58,2,FALSE),IF(Mrz.!$C18="Wochenende",VLOOKUP(Mrz.!$B18,Allgemein!$G$63:$H$64,2,FALSE),"")))</f>
        <v/>
      </c>
      <c r="U9" s="69" t="str">
        <f>IF(Mrz.!$C19="Anwesenheit",Allgemein!$H$62,IF(Mrz.!$C19="Fehlzeit",VLOOKUP(Mrz.!$M19,Allgemein!$I$50:$J$58,2,FALSE),IF(Mrz.!$C19="Wochenende",VLOOKUP(Mrz.!$B19,Allgemein!$G$63:$H$64,2,FALSE),"")))</f>
        <v/>
      </c>
      <c r="V9" s="69" t="str">
        <f>IF(Mrz.!$C20="Anwesenheit",Allgemein!$H$62,IF(Mrz.!$C20="Fehlzeit",VLOOKUP(Mrz.!$M20,Allgemein!$I$50:$J$58,2,FALSE),IF(Mrz.!$C20="Wochenende",VLOOKUP(Mrz.!$B20,Allgemein!$G$63:$H$64,2,FALSE),"")))</f>
        <v/>
      </c>
      <c r="W9" s="69" t="str">
        <f>IF(Mrz.!$C21="Anwesenheit",Allgemein!$H$62,IF(Mrz.!$C21="Fehlzeit",VLOOKUP(Mrz.!$M21,Allgemein!$I$50:$J$58,2,FALSE),IF(Mrz.!$C21="Wochenende",VLOOKUP(Mrz.!$B21,Allgemein!$G$63:$H$64,2,FALSE),"")))</f>
        <v/>
      </c>
      <c r="X9" s="69" t="str">
        <f>IF(Mrz.!$C22="Anwesenheit",Allgemein!$H$62,IF(Mrz.!$C22="Fehlzeit",VLOOKUP(Mrz.!$M22,Allgemein!$I$50:$J$58,2,FALSE),IF(Mrz.!$C22="Wochenende",VLOOKUP(Mrz.!$B22,Allgemein!$G$63:$H$64,2,FALSE),"")))</f>
        <v/>
      </c>
      <c r="Y9" s="69" t="str">
        <f>IF(Mrz.!$C23="Anwesenheit",Allgemein!$H$62,IF(Mrz.!$C23="Fehlzeit",VLOOKUP(Mrz.!$M23,Allgemein!$I$50:$J$58,2,FALSE),IF(Mrz.!$C23="Wochenende",VLOOKUP(Mrz.!$B23,Allgemein!$G$63:$H$64,2,FALSE),"")))</f>
        <v>:</v>
      </c>
      <c r="Z9" s="69" t="str">
        <f>IF(Mrz.!$C24="Anwesenheit",Allgemein!$H$62,IF(Mrz.!$C24="Fehlzeit",VLOOKUP(Mrz.!$M24,Allgemein!$I$50:$J$58,2,FALSE),IF(Mrz.!$C24="Wochenende",VLOOKUP(Mrz.!$B24,Allgemein!$G$63:$H$64,2,FALSE),"")))</f>
        <v>#</v>
      </c>
      <c r="AA9" s="69" t="str">
        <f>IF(Mrz.!$C25="Anwesenheit",Allgemein!$H$62,IF(Mrz.!$C25="Fehlzeit",VLOOKUP(Mrz.!$M25,Allgemein!$I$50:$J$58,2,FALSE),IF(Mrz.!$C25="Wochenende",VLOOKUP(Mrz.!$B25,Allgemein!$G$63:$H$64,2,FALSE),"")))</f>
        <v/>
      </c>
      <c r="AB9" s="69" t="str">
        <f>IF(Mrz.!$C26="Anwesenheit",Allgemein!$H$62,IF(Mrz.!$C26="Fehlzeit",VLOOKUP(Mrz.!$M26,Allgemein!$I$50:$J$58,2,FALSE),IF(Mrz.!$C26="Wochenende",VLOOKUP(Mrz.!$B26,Allgemein!$G$63:$H$64,2,FALSE),"")))</f>
        <v/>
      </c>
      <c r="AC9" s="69" t="str">
        <f>IF(Mrz.!$C27="Anwesenheit",Allgemein!$H$62,IF(Mrz.!$C27="Fehlzeit",VLOOKUP(Mrz.!$M27,Allgemein!$I$50:$J$58,2,FALSE),IF(Mrz.!$C27="Wochenende",VLOOKUP(Mrz.!$B27,Allgemein!$G$63:$H$64,2,FALSE),"")))</f>
        <v/>
      </c>
      <c r="AD9" s="69" t="str">
        <f>IF(Mrz.!$C28="Anwesenheit",Allgemein!$H$62,IF(Mrz.!$C28="Fehlzeit",VLOOKUP(Mrz.!$M28,Allgemein!$I$50:$J$58,2,FALSE),IF(Mrz.!$C28="Wochenende",VLOOKUP(Mrz.!$B28,Allgemein!$G$63:$H$64,2,FALSE),"")))</f>
        <v/>
      </c>
      <c r="AE9" s="69" t="str">
        <f>IF(Mrz.!$C29="Anwesenheit",Allgemein!$H$62,IF(Mrz.!$C29="Fehlzeit",VLOOKUP(Mrz.!$M29,Allgemein!$I$50:$J$58,2,FALSE),IF(Mrz.!$C29="Wochenende",VLOOKUP(Mrz.!$B29,Allgemein!$G$63:$H$64,2,FALSE),"")))</f>
        <v/>
      </c>
      <c r="AF9" s="69" t="str">
        <f>IF(Mrz.!$C30="Anwesenheit",Allgemein!$H$62,IF(Mrz.!$C30="Fehlzeit",VLOOKUP(Mrz.!$M30,Allgemein!$I$50:$J$58,2,FALSE),IF(Mrz.!$C30="Wochenende",VLOOKUP(Mrz.!$B30,Allgemein!$G$63:$H$64,2,FALSE),"")))</f>
        <v>:</v>
      </c>
      <c r="AG9" s="69" t="str">
        <f>IF(Mrz.!$C31="Anwesenheit",Allgemein!$H$62,IF(Mrz.!$C31="Fehlzeit",VLOOKUP(Mrz.!$M31,Allgemein!$I$50:$J$58,2,FALSE),IF(Mrz.!$C31="Wochenende",VLOOKUP(Mrz.!$B31,Allgemein!$G$63:$H$64,2,FALSE),"")))</f>
        <v>#</v>
      </c>
      <c r="AH9" s="69" t="str">
        <f>IF(Mrz.!$C32="Anwesenheit",Allgemein!$H$62,IF(Mrz.!$C32="Fehlzeit",VLOOKUP(Mrz.!$M32,Allgemein!$I$50:$J$58,2,FALSE),IF(Mrz.!$C32="Wochenende",VLOOKUP(Mrz.!$B32,Allgemein!$G$63:$H$64,2,FALSE),"")))</f>
        <v/>
      </c>
      <c r="AI9" s="69" t="str">
        <f>IF(Mrz.!$C33="Anwesenheit",Allgemein!$H$62,IF(Mrz.!$C33="Fehlzeit",VLOOKUP(Mrz.!$M33,Allgemein!$I$50:$J$58,2,FALSE),IF(Mrz.!$C33="Wochenende",VLOOKUP(Mrz.!$B33,Allgemein!$G$63:$H$64,2,FALSE),"")))</f>
        <v/>
      </c>
      <c r="AJ9" s="69" t="str">
        <f>IF(Mrz.!$C34="Anwesenheit",Allgemein!$H$62,IF(Mrz.!$C34="Fehlzeit",VLOOKUP(Mrz.!$M34,Allgemein!$I$50:$J$58,2,FALSE),IF(Mrz.!$C34="Wochenende",VLOOKUP(Mrz.!$B34,Allgemein!$G$63:$H$64,2,FALSE),"")))</f>
        <v/>
      </c>
      <c r="AK9" s="69" t="str">
        <f>IF(Mrz.!$C35="Anwesenheit",Allgemein!$H$62,IF(Mrz.!$C35="Fehlzeit",VLOOKUP(Mrz.!$M35,Allgemein!$I$50:$J$58,2,FALSE),IF(Mrz.!$C35="Wochenende",VLOOKUP(Mrz.!$B35,Allgemein!$G$63:$H$64,2,FALSE),"")))</f>
        <v/>
      </c>
      <c r="AL9" s="69" t="str">
        <f>IF(Mrz.!$C36="Anwesenheit",Allgemein!$H$62,IF(Mrz.!$C36="Fehlzeit",VLOOKUP(Mrz.!$M36,Allgemein!$I$50:$J$58,2,FALSE),IF(Mrz.!$C36="Wochenende",VLOOKUP(Mrz.!$B36,Allgemein!$G$63:$H$64,2,FALSE),"")))</f>
        <v/>
      </c>
      <c r="AM9" s="69" t="str">
        <f>IF(Mrz.!$C37="Anwesenheit",Allgemein!$H$62,IF(Mrz.!$C37="Fehlzeit",VLOOKUP(Mrz.!$M37,Allgemein!$I$50:$J$58,2,FALSE),IF(Mrz.!$C37="Wochenende",VLOOKUP(Mrz.!$B37,Allgemein!$G$63:$H$64,2,FALSE),"")))</f>
        <v>:</v>
      </c>
      <c r="AN9" s="69" t="str">
        <f>IF(Mrz.!$C38="Anwesenheit",Allgemein!$H$62,IF(Mrz.!$C38="Fehlzeit",VLOOKUP(Mrz.!$M38,Allgemein!$I$50:$J$58,2,FALSE),IF(Mrz.!$C38="Wochenende",VLOOKUP(Mrz.!$B38,Allgemein!$G$63:$H$64,2,FALSE),"")))</f>
        <v>#</v>
      </c>
      <c r="AO9" s="69" t="str">
        <f>IF(Mrz.!$C39="Anwesenheit",Allgemein!$H$62,IF(Mrz.!$C39="Fehlzeit",VLOOKUP(Mrz.!$M39,Allgemein!$I$50:$J$58,2,FALSE),IF(Mrz.!$C39="Wochenende",VLOOKUP(Mrz.!$B39,Allgemein!$G$63:$H$64,2,FALSE),"")))</f>
        <v/>
      </c>
      <c r="AP9" s="69" t="str">
        <f>IF(Mrz.!$C40="Anwesenheit",Allgemein!$H$62,IF(Mrz.!$C40="Fehlzeit",VLOOKUP(Mrz.!$M40,Allgemein!$I$50:$J$58,2,FALSE),IF(Mrz.!$C40="Wochenende",VLOOKUP(Mrz.!$B40,Allgemein!$G$63:$H$64,2,FALSE),"")))</f>
        <v/>
      </c>
    </row>
    <row r="10" spans="1:42" ht="15" customHeight="1" x14ac:dyDescent="0.3">
      <c r="A10" s="54" t="s">
        <v>13</v>
      </c>
      <c r="B10" s="54" t="s">
        <v>4</v>
      </c>
      <c r="C10" s="54" t="s">
        <v>97</v>
      </c>
      <c r="D10" s="75" t="s">
        <v>199</v>
      </c>
      <c r="E10" s="54" t="s">
        <v>181</v>
      </c>
      <c r="G10" s="11" t="s">
        <v>183</v>
      </c>
      <c r="H10" s="22">
        <v>46065</v>
      </c>
      <c r="I10" s="76">
        <v>0</v>
      </c>
      <c r="K10" s="67">
        <v>45017</v>
      </c>
      <c r="L10" s="69" t="str">
        <f>IF(Apr.!$C10="Anwesenheit",Allgemein!$H$62,IF(Apr.!$C10="Fehlzeit",VLOOKUP(Apr.!$M10,Allgemein!$I$50:$J$58,2,FALSE),IF(Apr.!$C10="Wochenende",VLOOKUP(Apr.!$B10,Allgemein!$G$63:$H$64,2,FALSE),"")))</f>
        <v/>
      </c>
      <c r="M10" s="69" t="str">
        <f>IF(Apr.!$C11="Anwesenheit",Allgemein!$H$62,IF(Apr.!$C11="Fehlzeit",VLOOKUP(Apr.!$M11,Allgemein!$I$50:$J$58,2,FALSE),IF(Apr.!$C11="Wochenende",VLOOKUP(Apr.!$B11,Allgemein!$G$63:$H$64,2,FALSE),"")))</f>
        <v/>
      </c>
      <c r="N10" s="69" t="str">
        <f>IF(Apr.!$C12="Anwesenheit",Allgemein!$H$62,IF(Apr.!$C12="Fehlzeit",VLOOKUP(Apr.!$M12,Allgemein!$I$50:$J$58,2,FALSE),IF(Apr.!$C12="Wochenende",VLOOKUP(Apr.!$B12,Allgemein!$G$63:$H$64,2,FALSE),"")))</f>
        <v>F</v>
      </c>
      <c r="O10" s="69" t="str">
        <f>IF(Apr.!$C13="Anwesenheit",Allgemein!$H$62,IF(Apr.!$C13="Fehlzeit",VLOOKUP(Apr.!$M13,Allgemein!$I$50:$J$58,2,FALSE),IF(Apr.!$C13="Wochenende",VLOOKUP(Apr.!$B13,Allgemein!$G$63:$H$64,2,FALSE),"")))</f>
        <v>:</v>
      </c>
      <c r="P10" s="69" t="str">
        <f>IF(Apr.!$C14="Anwesenheit",Allgemein!$H$62,IF(Apr.!$C14="Fehlzeit",VLOOKUP(Apr.!$M14,Allgemein!$I$50:$J$58,2,FALSE),IF(Apr.!$C14="Wochenende",VLOOKUP(Apr.!$B14,Allgemein!$G$63:$H$64,2,FALSE),"")))</f>
        <v>F</v>
      </c>
      <c r="Q10" s="69" t="str">
        <f>IF(Apr.!$C15="Anwesenheit",Allgemein!$H$62,IF(Apr.!$C15="Fehlzeit",VLOOKUP(Apr.!$M15,Allgemein!$I$50:$J$58,2,FALSE),IF(Apr.!$C15="Wochenende",VLOOKUP(Apr.!$B15,Allgemein!$G$63:$H$64,2,FALSE),"")))</f>
        <v/>
      </c>
      <c r="R10" s="69" t="str">
        <f>IF(Apr.!$C16="Anwesenheit",Allgemein!$H$62,IF(Apr.!$C16="Fehlzeit",VLOOKUP(Apr.!$M16,Allgemein!$I$50:$J$58,2,FALSE),IF(Apr.!$C16="Wochenende",VLOOKUP(Apr.!$B16,Allgemein!$G$63:$H$64,2,FALSE),"")))</f>
        <v/>
      </c>
      <c r="S10" s="69" t="str">
        <f>IF(Apr.!$C17="Anwesenheit",Allgemein!$H$62,IF(Apr.!$C17="Fehlzeit",VLOOKUP(Apr.!$M17,Allgemein!$I$50:$J$58,2,FALSE),IF(Apr.!$C17="Wochenende",VLOOKUP(Apr.!$B17,Allgemein!$G$63:$H$64,2,FALSE),"")))</f>
        <v/>
      </c>
      <c r="T10" s="69" t="str">
        <f>IF(Apr.!$C18="Anwesenheit",Allgemein!$H$62,IF(Apr.!$C18="Fehlzeit",VLOOKUP(Apr.!$M18,Allgemein!$I$50:$J$58,2,FALSE),IF(Apr.!$C18="Wochenende",VLOOKUP(Apr.!$B18,Allgemein!$G$63:$H$64,2,FALSE),"")))</f>
        <v/>
      </c>
      <c r="U10" s="69" t="str">
        <f>IF(Apr.!$C19="Anwesenheit",Allgemein!$H$62,IF(Apr.!$C19="Fehlzeit",VLOOKUP(Apr.!$M19,Allgemein!$I$50:$J$58,2,FALSE),IF(Apr.!$C19="Wochenende",VLOOKUP(Apr.!$B19,Allgemein!$G$63:$H$64,2,FALSE),"")))</f>
        <v/>
      </c>
      <c r="V10" s="69" t="str">
        <f>IF(Apr.!$C20="Anwesenheit",Allgemein!$H$62,IF(Apr.!$C20="Fehlzeit",VLOOKUP(Apr.!$M20,Allgemein!$I$50:$J$58,2,FALSE),IF(Apr.!$C20="Wochenende",VLOOKUP(Apr.!$B20,Allgemein!$G$63:$H$64,2,FALSE),"")))</f>
        <v>:</v>
      </c>
      <c r="W10" s="69" t="str">
        <f>IF(Apr.!$C21="Anwesenheit",Allgemein!$H$62,IF(Apr.!$C21="Fehlzeit",VLOOKUP(Apr.!$M21,Allgemein!$I$50:$J$58,2,FALSE),IF(Apr.!$C21="Wochenende",VLOOKUP(Apr.!$B21,Allgemein!$G$63:$H$64,2,FALSE),"")))</f>
        <v>#</v>
      </c>
      <c r="X10" s="69" t="str">
        <f>IF(Apr.!$C22="Anwesenheit",Allgemein!$H$62,IF(Apr.!$C22="Fehlzeit",VLOOKUP(Apr.!$M22,Allgemein!$I$50:$J$58,2,FALSE),IF(Apr.!$C22="Wochenende",VLOOKUP(Apr.!$B22,Allgemein!$G$63:$H$64,2,FALSE),"")))</f>
        <v/>
      </c>
      <c r="Y10" s="69" t="str">
        <f>IF(Apr.!$C23="Anwesenheit",Allgemein!$H$62,IF(Apr.!$C23="Fehlzeit",VLOOKUP(Apr.!$M23,Allgemein!$I$50:$J$58,2,FALSE),IF(Apr.!$C23="Wochenende",VLOOKUP(Apr.!$B23,Allgemein!$G$63:$H$64,2,FALSE),"")))</f>
        <v/>
      </c>
      <c r="Z10" s="69" t="str">
        <f>IF(Apr.!$C24="Anwesenheit",Allgemein!$H$62,IF(Apr.!$C24="Fehlzeit",VLOOKUP(Apr.!$M24,Allgemein!$I$50:$J$58,2,FALSE),IF(Apr.!$C24="Wochenende",VLOOKUP(Apr.!$B24,Allgemein!$G$63:$H$64,2,FALSE),"")))</f>
        <v/>
      </c>
      <c r="AA10" s="69" t="str">
        <f>IF(Apr.!$C25="Anwesenheit",Allgemein!$H$62,IF(Apr.!$C25="Fehlzeit",VLOOKUP(Apr.!$M25,Allgemein!$I$50:$J$58,2,FALSE),IF(Apr.!$C25="Wochenende",VLOOKUP(Apr.!$B25,Allgemein!$G$63:$H$64,2,FALSE),"")))</f>
        <v/>
      </c>
      <c r="AB10" s="69" t="str">
        <f>IF(Apr.!$C26="Anwesenheit",Allgemein!$H$62,IF(Apr.!$C26="Fehlzeit",VLOOKUP(Apr.!$M26,Allgemein!$I$50:$J$58,2,FALSE),IF(Apr.!$C26="Wochenende",VLOOKUP(Apr.!$B26,Allgemein!$G$63:$H$64,2,FALSE),"")))</f>
        <v/>
      </c>
      <c r="AC10" s="69" t="str">
        <f>IF(Apr.!$C27="Anwesenheit",Allgemein!$H$62,IF(Apr.!$C27="Fehlzeit",VLOOKUP(Apr.!$M27,Allgemein!$I$50:$J$58,2,FALSE),IF(Apr.!$C27="Wochenende",VLOOKUP(Apr.!$B27,Allgemein!$G$63:$H$64,2,FALSE),"")))</f>
        <v>:</v>
      </c>
      <c r="AD10" s="69" t="str">
        <f>IF(Apr.!$C28="Anwesenheit",Allgemein!$H$62,IF(Apr.!$C28="Fehlzeit",VLOOKUP(Apr.!$M28,Allgemein!$I$50:$J$58,2,FALSE),IF(Apr.!$C28="Wochenende",VLOOKUP(Apr.!$B28,Allgemein!$G$63:$H$64,2,FALSE),"")))</f>
        <v>#</v>
      </c>
      <c r="AE10" s="69" t="str">
        <f>IF(Apr.!$C29="Anwesenheit",Allgemein!$H$62,IF(Apr.!$C29="Fehlzeit",VLOOKUP(Apr.!$M29,Allgemein!$I$50:$J$58,2,FALSE),IF(Apr.!$C29="Wochenende",VLOOKUP(Apr.!$B29,Allgemein!$G$63:$H$64,2,FALSE),"")))</f>
        <v/>
      </c>
      <c r="AF10" s="69" t="str">
        <f>IF(Apr.!$C30="Anwesenheit",Allgemein!$H$62,IF(Apr.!$C30="Fehlzeit",VLOOKUP(Apr.!$M30,Allgemein!$I$50:$J$58,2,FALSE),IF(Apr.!$C30="Wochenende",VLOOKUP(Apr.!$B30,Allgemein!$G$63:$H$64,2,FALSE),"")))</f>
        <v/>
      </c>
      <c r="AG10" s="69" t="str">
        <f>IF(Apr.!$C31="Anwesenheit",Allgemein!$H$62,IF(Apr.!$C31="Fehlzeit",VLOOKUP(Apr.!$M31,Allgemein!$I$50:$J$58,2,FALSE),IF(Apr.!$C31="Wochenende",VLOOKUP(Apr.!$B31,Allgemein!$G$63:$H$64,2,FALSE),"")))</f>
        <v/>
      </c>
      <c r="AH10" s="69" t="str">
        <f>IF(Apr.!$C32="Anwesenheit",Allgemein!$H$62,IF(Apr.!$C32="Fehlzeit",VLOOKUP(Apr.!$M32,Allgemein!$I$50:$J$58,2,FALSE),IF(Apr.!$C32="Wochenende",VLOOKUP(Apr.!$B32,Allgemein!$G$63:$H$64,2,FALSE),"")))</f>
        <v/>
      </c>
      <c r="AI10" s="69" t="str">
        <f>IF(Apr.!$C33="Anwesenheit",Allgemein!$H$62,IF(Apr.!$C33="Fehlzeit",VLOOKUP(Apr.!$M33,Allgemein!$I$50:$J$58,2,FALSE),IF(Apr.!$C33="Wochenende",VLOOKUP(Apr.!$B33,Allgemein!$G$63:$H$64,2,FALSE),"")))</f>
        <v/>
      </c>
      <c r="AJ10" s="69" t="str">
        <f>IF(Apr.!$C34="Anwesenheit",Allgemein!$H$62,IF(Apr.!$C34="Fehlzeit",VLOOKUP(Apr.!$M34,Allgemein!$I$50:$J$58,2,FALSE),IF(Apr.!$C34="Wochenende",VLOOKUP(Apr.!$B34,Allgemein!$G$63:$H$64,2,FALSE),"")))</f>
        <v>:</v>
      </c>
      <c r="AK10" s="69" t="str">
        <f>IF(Apr.!$C35="Anwesenheit",Allgemein!$H$62,IF(Apr.!$C35="Fehlzeit",VLOOKUP(Apr.!$M35,Allgemein!$I$50:$J$58,2,FALSE),IF(Apr.!$C35="Wochenende",VLOOKUP(Apr.!$B35,Allgemein!$G$63:$H$64,2,FALSE),"")))</f>
        <v>#</v>
      </c>
      <c r="AL10" s="69" t="str">
        <f>IF(Apr.!$C36="Anwesenheit",Allgemein!$H$62,IF(Apr.!$C36="Fehlzeit",VLOOKUP(Apr.!$M36,Allgemein!$I$50:$J$58,2,FALSE),IF(Apr.!$C36="Wochenende",VLOOKUP(Apr.!$B36,Allgemein!$G$63:$H$64,2,FALSE),"")))</f>
        <v/>
      </c>
      <c r="AM10" s="69" t="str">
        <f>IF(Apr.!$C37="Anwesenheit",Allgemein!$H$62,IF(Apr.!$C37="Fehlzeit",VLOOKUP(Apr.!$M37,Allgemein!$I$50:$J$58,2,FALSE),IF(Apr.!$C37="Wochenende",VLOOKUP(Apr.!$B37,Allgemein!$G$63:$H$64,2,FALSE),"")))</f>
        <v/>
      </c>
      <c r="AN10" s="69" t="str">
        <f>IF(Apr.!$C38="Anwesenheit",Allgemein!$H$62,IF(Apr.!$C38="Fehlzeit",VLOOKUP(Apr.!$M38,Allgemein!$I$50:$J$58,2,FALSE),IF(Apr.!$C38="Wochenende",VLOOKUP(Apr.!$B38,Allgemein!$G$63:$H$64,2,FALSE),"")))</f>
        <v/>
      </c>
      <c r="AO10" s="69" t="str">
        <f>IF(Apr.!$C39="Anwesenheit",Allgemein!$H$62,IF(Apr.!$C39="Fehlzeit",VLOOKUP(Apr.!$M39,Allgemein!$I$50:$J$58,2,FALSE),IF(Apr.!$C39="Wochenende",VLOOKUP(Apr.!$B39,Allgemein!$G$63:$H$64,2,FALSE),"")))</f>
        <v/>
      </c>
      <c r="AP10" s="68"/>
    </row>
    <row r="11" spans="1:42" ht="15" customHeight="1" x14ac:dyDescent="0.3">
      <c r="A11" s="54" t="s">
        <v>14</v>
      </c>
      <c r="B11" s="54" t="s">
        <v>5</v>
      </c>
      <c r="C11" s="1" t="s">
        <v>115</v>
      </c>
      <c r="D11" s="1" t="s">
        <v>115</v>
      </c>
      <c r="E11" s="54" t="s">
        <v>26</v>
      </c>
      <c r="G11" s="11" t="s">
        <v>182</v>
      </c>
      <c r="H11" s="22">
        <v>46067</v>
      </c>
      <c r="I11" s="76">
        <v>0</v>
      </c>
      <c r="K11" s="67">
        <v>45047</v>
      </c>
      <c r="L11" s="69" t="str">
        <f>IF(Mai!$C10="Anwesenheit",Allgemein!$H$62,IF(Mai!$C10="Fehlzeit",VLOOKUP(Mai!$M10,Allgemein!$I$50:$J$58,2,FALSE),IF(Mai!$C10="Wochenende",VLOOKUP(Mai!$B10,Allgemein!$G$63:$H$64,2,FALSE),"")))</f>
        <v>F</v>
      </c>
      <c r="M11" s="69" t="str">
        <f>IF(Mai!$C11="Anwesenheit",Allgemein!$H$62,IF(Mai!$C11="Fehlzeit",VLOOKUP(Mai!$M11,Allgemein!$I$50:$J$58,2,FALSE),IF(Mai!$C11="Wochenende",VLOOKUP(Mai!$B11,Allgemein!$G$63:$H$64,2,FALSE),"")))</f>
        <v>:</v>
      </c>
      <c r="N11" s="69" t="str">
        <f>IF(Mai!$C12="Anwesenheit",Allgemein!$H$62,IF(Mai!$C12="Fehlzeit",VLOOKUP(Mai!$M12,Allgemein!$I$50:$J$58,2,FALSE),IF(Mai!$C12="Wochenende",VLOOKUP(Mai!$B12,Allgemein!$G$63:$H$64,2,FALSE),"")))</f>
        <v>#</v>
      </c>
      <c r="O11" s="69" t="str">
        <f>IF(Mai!$C13="Anwesenheit",Allgemein!$H$62,IF(Mai!$C13="Fehlzeit",VLOOKUP(Mai!$M13,Allgemein!$I$50:$J$58,2,FALSE),IF(Mai!$C13="Wochenende",VLOOKUP(Mai!$B13,Allgemein!$G$63:$H$64,2,FALSE),"")))</f>
        <v/>
      </c>
      <c r="P11" s="69" t="str">
        <f>IF(Mai!$C14="Anwesenheit",Allgemein!$H$62,IF(Mai!$C14="Fehlzeit",VLOOKUP(Mai!$M14,Allgemein!$I$50:$J$58,2,FALSE),IF(Mai!$C14="Wochenende",VLOOKUP(Mai!$B14,Allgemein!$G$63:$H$64,2,FALSE),"")))</f>
        <v/>
      </c>
      <c r="Q11" s="69" t="str">
        <f>IF(Mai!$C15="Anwesenheit",Allgemein!$H$62,IF(Mai!$C15="Fehlzeit",VLOOKUP(Mai!$M15,Allgemein!$I$50:$J$58,2,FALSE),IF(Mai!$C15="Wochenende",VLOOKUP(Mai!$B15,Allgemein!$G$63:$H$64,2,FALSE),"")))</f>
        <v>F</v>
      </c>
      <c r="R11" s="69" t="str">
        <f>IF(Mai!$C16="Anwesenheit",Allgemein!$H$62,IF(Mai!$C16="Fehlzeit",VLOOKUP(Mai!$M16,Allgemein!$I$50:$J$58,2,FALSE),IF(Mai!$C16="Wochenende",VLOOKUP(Mai!$B16,Allgemein!$G$63:$H$64,2,FALSE),"")))</f>
        <v/>
      </c>
      <c r="S11" s="69" t="str">
        <f>IF(Mai!$C17="Anwesenheit",Allgemein!$H$62,IF(Mai!$C17="Fehlzeit",VLOOKUP(Mai!$M17,Allgemein!$I$50:$J$58,2,FALSE),IF(Mai!$C17="Wochenende",VLOOKUP(Mai!$B17,Allgemein!$G$63:$H$64,2,FALSE),"")))</f>
        <v/>
      </c>
      <c r="T11" s="69" t="str">
        <f>IF(Mai!$C18="Anwesenheit",Allgemein!$H$62,IF(Mai!$C18="Fehlzeit",VLOOKUP(Mai!$M18,Allgemein!$I$50:$J$58,2,FALSE),IF(Mai!$C18="Wochenende",VLOOKUP(Mai!$B18,Allgemein!$G$63:$H$64,2,FALSE),"")))</f>
        <v>:</v>
      </c>
      <c r="U11" s="69" t="str">
        <f>IF(Mai!$C19="Anwesenheit",Allgemein!$H$62,IF(Mai!$C19="Fehlzeit",VLOOKUP(Mai!$M19,Allgemein!$I$50:$J$58,2,FALSE),IF(Mai!$C19="Wochenende",VLOOKUP(Mai!$B19,Allgemein!$G$63:$H$64,2,FALSE),"")))</f>
        <v>#</v>
      </c>
      <c r="V11" s="69" t="str">
        <f>IF(Mai!$C20="Anwesenheit",Allgemein!$H$62,IF(Mai!$C20="Fehlzeit",VLOOKUP(Mai!$M20,Allgemein!$I$50:$J$58,2,FALSE),IF(Mai!$C20="Wochenende",VLOOKUP(Mai!$B20,Allgemein!$G$63:$H$64,2,FALSE),"")))</f>
        <v/>
      </c>
      <c r="W11" s="69" t="str">
        <f>IF(Mai!$C21="Anwesenheit",Allgemein!$H$62,IF(Mai!$C21="Fehlzeit",VLOOKUP(Mai!$M21,Allgemein!$I$50:$J$58,2,FALSE),IF(Mai!$C21="Wochenende",VLOOKUP(Mai!$B21,Allgemein!$G$63:$H$64,2,FALSE),"")))</f>
        <v/>
      </c>
      <c r="X11" s="69" t="str">
        <f>IF(Mai!$C22="Anwesenheit",Allgemein!$H$62,IF(Mai!$C22="Fehlzeit",VLOOKUP(Mai!$M22,Allgemein!$I$50:$J$58,2,FALSE),IF(Mai!$C22="Wochenende",VLOOKUP(Mai!$B22,Allgemein!$G$63:$H$64,2,FALSE),"")))</f>
        <v/>
      </c>
      <c r="Y11" s="69" t="str">
        <f>IF(Mai!$C23="Anwesenheit",Allgemein!$H$62,IF(Mai!$C23="Fehlzeit",VLOOKUP(Mai!$M23,Allgemein!$I$50:$J$58,2,FALSE),IF(Mai!$C23="Wochenende",VLOOKUP(Mai!$B23,Allgemein!$G$63:$H$64,2,FALSE),"")))</f>
        <v>F</v>
      </c>
      <c r="Z11" s="69" t="str">
        <f>IF(Mai!$C24="Anwesenheit",Allgemein!$H$62,IF(Mai!$C24="Fehlzeit",VLOOKUP(Mai!$M24,Allgemein!$I$50:$J$58,2,FALSE),IF(Mai!$C24="Wochenende",VLOOKUP(Mai!$B24,Allgemein!$G$63:$H$64,2,FALSE),"")))</f>
        <v/>
      </c>
      <c r="AA11" s="69" t="str">
        <f>IF(Mai!$C25="Anwesenheit",Allgemein!$H$62,IF(Mai!$C25="Fehlzeit",VLOOKUP(Mai!$M25,Allgemein!$I$50:$J$58,2,FALSE),IF(Mai!$C25="Wochenende",VLOOKUP(Mai!$B25,Allgemein!$G$63:$H$64,2,FALSE),"")))</f>
        <v>:</v>
      </c>
      <c r="AB11" s="69" t="str">
        <f>IF(Mai!$C26="Anwesenheit",Allgemein!$H$62,IF(Mai!$C26="Fehlzeit",VLOOKUP(Mai!$M26,Allgemein!$I$50:$J$58,2,FALSE),IF(Mai!$C26="Wochenende",VLOOKUP(Mai!$B26,Allgemein!$G$63:$H$64,2,FALSE),"")))</f>
        <v>#</v>
      </c>
      <c r="AC11" s="69" t="str">
        <f>IF(Mai!$C27="Anwesenheit",Allgemein!$H$62,IF(Mai!$C27="Fehlzeit",VLOOKUP(Mai!$M27,Allgemein!$I$50:$J$58,2,FALSE),IF(Mai!$C27="Wochenende",VLOOKUP(Mai!$B27,Allgemein!$G$63:$H$64,2,FALSE),"")))</f>
        <v/>
      </c>
      <c r="AD11" s="69" t="str">
        <f>IF(Mai!$C28="Anwesenheit",Allgemein!$H$62,IF(Mai!$C28="Fehlzeit",VLOOKUP(Mai!$M28,Allgemein!$I$50:$J$58,2,FALSE),IF(Mai!$C28="Wochenende",VLOOKUP(Mai!$B28,Allgemein!$G$63:$H$64,2,FALSE),"")))</f>
        <v/>
      </c>
      <c r="AE11" s="69" t="str">
        <f>IF(Mai!$C29="Anwesenheit",Allgemein!$H$62,IF(Mai!$C29="Fehlzeit",VLOOKUP(Mai!$M29,Allgemein!$I$50:$J$58,2,FALSE),IF(Mai!$C29="Wochenende",VLOOKUP(Mai!$B29,Allgemein!$G$63:$H$64,2,FALSE),"")))</f>
        <v/>
      </c>
      <c r="AF11" s="69" t="str">
        <f>IF(Mai!$C30="Anwesenheit",Allgemein!$H$62,IF(Mai!$C30="Fehlzeit",VLOOKUP(Mai!$M30,Allgemein!$I$50:$J$58,2,FALSE),IF(Mai!$C30="Wochenende",VLOOKUP(Mai!$B30,Allgemein!$G$63:$H$64,2,FALSE),"")))</f>
        <v/>
      </c>
      <c r="AG11" s="69" t="str">
        <f>IF(Mai!$C31="Anwesenheit",Allgemein!$H$62,IF(Mai!$C31="Fehlzeit",VLOOKUP(Mai!$M31,Allgemein!$I$50:$J$58,2,FALSE),IF(Mai!$C31="Wochenende",VLOOKUP(Mai!$B31,Allgemein!$G$63:$H$64,2,FALSE),"")))</f>
        <v/>
      </c>
      <c r="AH11" s="69" t="str">
        <f>IF(Mai!$C32="Anwesenheit",Allgemein!$H$62,IF(Mai!$C32="Fehlzeit",VLOOKUP(Mai!$M32,Allgemein!$I$50:$J$58,2,FALSE),IF(Mai!$C32="Wochenende",VLOOKUP(Mai!$B32,Allgemein!$G$63:$H$64,2,FALSE),"")))</f>
        <v>:</v>
      </c>
      <c r="AI11" s="69" t="str">
        <f>IF(Mai!$C33="Anwesenheit",Allgemein!$H$62,IF(Mai!$C33="Fehlzeit",VLOOKUP(Mai!$M33,Allgemein!$I$50:$J$58,2,FALSE),IF(Mai!$C33="Wochenende",VLOOKUP(Mai!$B33,Allgemein!$G$63:$H$64,2,FALSE),"")))</f>
        <v>F</v>
      </c>
      <c r="AJ11" s="69" t="str">
        <f>IF(Mai!$C34="Anwesenheit",Allgemein!$H$62,IF(Mai!$C34="Fehlzeit",VLOOKUP(Mai!$M34,Allgemein!$I$50:$J$58,2,FALSE),IF(Mai!$C34="Wochenende",VLOOKUP(Mai!$B34,Allgemein!$G$63:$H$64,2,FALSE),"")))</f>
        <v>F</v>
      </c>
      <c r="AK11" s="69" t="str">
        <f>IF(Mai!$C35="Anwesenheit",Allgemein!$H$62,IF(Mai!$C35="Fehlzeit",VLOOKUP(Mai!$M35,Allgemein!$I$50:$J$58,2,FALSE),IF(Mai!$C35="Wochenende",VLOOKUP(Mai!$B35,Allgemein!$G$63:$H$64,2,FALSE),"")))</f>
        <v/>
      </c>
      <c r="AL11" s="69" t="str">
        <f>IF(Mai!$C36="Anwesenheit",Allgemein!$H$62,IF(Mai!$C36="Fehlzeit",VLOOKUP(Mai!$M36,Allgemein!$I$50:$J$58,2,FALSE),IF(Mai!$C36="Wochenende",VLOOKUP(Mai!$B36,Allgemein!$G$63:$H$64,2,FALSE),"")))</f>
        <v/>
      </c>
      <c r="AM11" s="69" t="str">
        <f>IF(Mai!$C37="Anwesenheit",Allgemein!$H$62,IF(Mai!$C37="Fehlzeit",VLOOKUP(Mai!$M37,Allgemein!$I$50:$J$58,2,FALSE),IF(Mai!$C37="Wochenende",VLOOKUP(Mai!$B37,Allgemein!$G$63:$H$64,2,FALSE),"")))</f>
        <v/>
      </c>
      <c r="AN11" s="69" t="str">
        <f>IF(Mai!$C38="Anwesenheit",Allgemein!$H$62,IF(Mai!$C38="Fehlzeit",VLOOKUP(Mai!$M38,Allgemein!$I$50:$J$58,2,FALSE),IF(Mai!$C38="Wochenende",VLOOKUP(Mai!$B38,Allgemein!$G$63:$H$64,2,FALSE),"")))</f>
        <v/>
      </c>
      <c r="AO11" s="69" t="str">
        <f>IF(Mai!$C39="Anwesenheit",Allgemein!$H$62,IF(Mai!$C39="Fehlzeit",VLOOKUP(Mai!$M39,Allgemein!$I$50:$J$58,2,FALSE),IF(Mai!$C39="Wochenende",VLOOKUP(Mai!$B39,Allgemein!$G$63:$H$64,2,FALSE),"")))</f>
        <v>:</v>
      </c>
      <c r="AP11" s="69" t="str">
        <f>IF(Mai!$C40="Anwesenheit",Allgemein!$H$62,IF(Mai!$C40="Fehlzeit",VLOOKUP(Mai!$M40,Allgemein!$I$50:$J$58,2,FALSE),IF(Mai!$C40="Wochenende",VLOOKUP(Mai!$B40,Allgemein!$G$63:$H$64,2,FALSE),"")))</f>
        <v>#</v>
      </c>
    </row>
    <row r="12" spans="1:42" ht="15" customHeight="1" x14ac:dyDescent="0.3">
      <c r="A12" s="54" t="s">
        <v>15</v>
      </c>
      <c r="B12" s="54" t="s">
        <v>6</v>
      </c>
      <c r="E12" s="54" t="s">
        <v>25</v>
      </c>
      <c r="G12" s="11" t="s">
        <v>184</v>
      </c>
      <c r="H12" s="22">
        <v>46067</v>
      </c>
      <c r="I12" s="76">
        <v>0</v>
      </c>
      <c r="K12" s="67">
        <v>45078</v>
      </c>
      <c r="L12" s="69" t="str">
        <f>IF(Jun.!$C10="Anwesenheit",Allgemein!$H$62,IF(Jun.!$C10="Fehlzeit",VLOOKUP(Jun.!$M10,Allgemein!$I$50:$J$58,2,FALSE),IF(Jun.!$C10="Wochenende",VLOOKUP(Jun.!$B10,Allgemein!$G$63:$H$64,2,FALSE),"")))</f>
        <v/>
      </c>
      <c r="M12" s="69" t="str">
        <f>IF(Jun.!$C11="Anwesenheit",Allgemein!$H$62,IF(Jun.!$C11="Fehlzeit",VLOOKUP(Jun.!$M11,Allgemein!$I$50:$J$58,2,FALSE),IF(Jun.!$C11="Wochenende",VLOOKUP(Jun.!$B11,Allgemein!$G$63:$H$64,2,FALSE),"")))</f>
        <v/>
      </c>
      <c r="N12" s="69" t="str">
        <f>IF(Jun.!$C12="Anwesenheit",Allgemein!$H$62,IF(Jun.!$C12="Fehlzeit",VLOOKUP(Jun.!$M12,Allgemein!$I$50:$J$58,2,FALSE),IF(Jun.!$C12="Wochenende",VLOOKUP(Jun.!$B12,Allgemein!$G$63:$H$64,2,FALSE),"")))</f>
        <v/>
      </c>
      <c r="O12" s="69" t="str">
        <f>IF(Jun.!$C13="Anwesenheit",Allgemein!$H$62,IF(Jun.!$C13="Fehlzeit",VLOOKUP(Jun.!$M13,Allgemein!$I$50:$J$58,2,FALSE),IF(Jun.!$C13="Wochenende",VLOOKUP(Jun.!$B13,Allgemein!$G$63:$H$64,2,FALSE),"")))</f>
        <v>F</v>
      </c>
      <c r="P12" s="69" t="str">
        <f>IF(Jun.!$C14="Anwesenheit",Allgemein!$H$62,IF(Jun.!$C14="Fehlzeit",VLOOKUP(Jun.!$M14,Allgemein!$I$50:$J$58,2,FALSE),IF(Jun.!$C14="Wochenende",VLOOKUP(Jun.!$B14,Allgemein!$G$63:$H$64,2,FALSE),"")))</f>
        <v/>
      </c>
      <c r="Q12" s="69" t="str">
        <f>IF(Jun.!$C15="Anwesenheit",Allgemein!$H$62,IF(Jun.!$C15="Fehlzeit",VLOOKUP(Jun.!$M15,Allgemein!$I$50:$J$58,2,FALSE),IF(Jun.!$C15="Wochenende",VLOOKUP(Jun.!$B15,Allgemein!$G$63:$H$64,2,FALSE),"")))</f>
        <v>:</v>
      </c>
      <c r="R12" s="69" t="str">
        <f>IF(Jun.!$C16="Anwesenheit",Allgemein!$H$62,IF(Jun.!$C16="Fehlzeit",VLOOKUP(Jun.!$M16,Allgemein!$I$50:$J$58,2,FALSE),IF(Jun.!$C16="Wochenende",VLOOKUP(Jun.!$B16,Allgemein!$G$63:$H$64,2,FALSE),"")))</f>
        <v>#</v>
      </c>
      <c r="S12" s="69" t="str">
        <f>IF(Jun.!$C17="Anwesenheit",Allgemein!$H$62,IF(Jun.!$C17="Fehlzeit",VLOOKUP(Jun.!$M17,Allgemein!$I$50:$J$58,2,FALSE),IF(Jun.!$C17="Wochenende",VLOOKUP(Jun.!$B17,Allgemein!$G$63:$H$64,2,FALSE),"")))</f>
        <v/>
      </c>
      <c r="T12" s="69" t="str">
        <f>IF(Jun.!$C18="Anwesenheit",Allgemein!$H$62,IF(Jun.!$C18="Fehlzeit",VLOOKUP(Jun.!$M18,Allgemein!$I$50:$J$58,2,FALSE),IF(Jun.!$C18="Wochenende",VLOOKUP(Jun.!$B18,Allgemein!$G$63:$H$64,2,FALSE),"")))</f>
        <v/>
      </c>
      <c r="U12" s="69" t="str">
        <f>IF(Jun.!$C19="Anwesenheit",Allgemein!$H$62,IF(Jun.!$C19="Fehlzeit",VLOOKUP(Jun.!$M19,Allgemein!$I$50:$J$58,2,FALSE),IF(Jun.!$C19="Wochenende",VLOOKUP(Jun.!$B19,Allgemein!$G$63:$H$64,2,FALSE),"")))</f>
        <v/>
      </c>
      <c r="V12" s="69" t="str">
        <f>IF(Jun.!$C20="Anwesenheit",Allgemein!$H$62,IF(Jun.!$C20="Fehlzeit",VLOOKUP(Jun.!$M20,Allgemein!$I$50:$J$58,2,FALSE),IF(Jun.!$C20="Wochenende",VLOOKUP(Jun.!$B20,Allgemein!$G$63:$H$64,2,FALSE),"")))</f>
        <v/>
      </c>
      <c r="W12" s="69" t="str">
        <f>IF(Jun.!$C21="Anwesenheit",Allgemein!$H$62,IF(Jun.!$C21="Fehlzeit",VLOOKUP(Jun.!$M21,Allgemein!$I$50:$J$58,2,FALSE),IF(Jun.!$C21="Wochenende",VLOOKUP(Jun.!$B21,Allgemein!$G$63:$H$64,2,FALSE),"")))</f>
        <v/>
      </c>
      <c r="X12" s="69" t="str">
        <f>IF(Jun.!$C22="Anwesenheit",Allgemein!$H$62,IF(Jun.!$C22="Fehlzeit",VLOOKUP(Jun.!$M22,Allgemein!$I$50:$J$58,2,FALSE),IF(Jun.!$C22="Wochenende",VLOOKUP(Jun.!$B22,Allgemein!$G$63:$H$64,2,FALSE),"")))</f>
        <v>:</v>
      </c>
      <c r="Y12" s="69" t="str">
        <f>IF(Jun.!$C23="Anwesenheit",Allgemein!$H$62,IF(Jun.!$C23="Fehlzeit",VLOOKUP(Jun.!$M23,Allgemein!$I$50:$J$58,2,FALSE),IF(Jun.!$C23="Wochenende",VLOOKUP(Jun.!$B23,Allgemein!$G$63:$H$64,2,FALSE),"")))</f>
        <v>#</v>
      </c>
      <c r="Z12" s="69" t="str">
        <f>IF(Jun.!$C24="Anwesenheit",Allgemein!$H$62,IF(Jun.!$C24="Fehlzeit",VLOOKUP(Jun.!$M24,Allgemein!$I$50:$J$58,2,FALSE),IF(Jun.!$C24="Wochenende",VLOOKUP(Jun.!$B24,Allgemein!$G$63:$H$64,2,FALSE),"")))</f>
        <v/>
      </c>
      <c r="AA12" s="69" t="str">
        <f>IF(Jun.!$C25="Anwesenheit",Allgemein!$H$62,IF(Jun.!$C25="Fehlzeit",VLOOKUP(Jun.!$M25,Allgemein!$I$50:$J$58,2,FALSE),IF(Jun.!$C25="Wochenende",VLOOKUP(Jun.!$B25,Allgemein!$G$63:$H$64,2,FALSE),"")))</f>
        <v/>
      </c>
      <c r="AB12" s="69" t="str">
        <f>IF(Jun.!$C26="Anwesenheit",Allgemein!$H$62,IF(Jun.!$C26="Fehlzeit",VLOOKUP(Jun.!$M26,Allgemein!$I$50:$J$58,2,FALSE),IF(Jun.!$C26="Wochenende",VLOOKUP(Jun.!$B26,Allgemein!$G$63:$H$64,2,FALSE),"")))</f>
        <v/>
      </c>
      <c r="AC12" s="69" t="str">
        <f>IF(Jun.!$C27="Anwesenheit",Allgemein!$H$62,IF(Jun.!$C27="Fehlzeit",VLOOKUP(Jun.!$M27,Allgemein!$I$50:$J$58,2,FALSE),IF(Jun.!$C27="Wochenende",VLOOKUP(Jun.!$B27,Allgemein!$G$63:$H$64,2,FALSE),"")))</f>
        <v/>
      </c>
      <c r="AD12" s="69" t="str">
        <f>IF(Jun.!$C28="Anwesenheit",Allgemein!$H$62,IF(Jun.!$C28="Fehlzeit",VLOOKUP(Jun.!$M28,Allgemein!$I$50:$J$58,2,FALSE),IF(Jun.!$C28="Wochenende",VLOOKUP(Jun.!$B28,Allgemein!$G$63:$H$64,2,FALSE),"")))</f>
        <v/>
      </c>
      <c r="AE12" s="69" t="str">
        <f>IF(Jun.!$C29="Anwesenheit",Allgemein!$H$62,IF(Jun.!$C29="Fehlzeit",VLOOKUP(Jun.!$M29,Allgemein!$I$50:$J$58,2,FALSE),IF(Jun.!$C29="Wochenende",VLOOKUP(Jun.!$B29,Allgemein!$G$63:$H$64,2,FALSE),"")))</f>
        <v>:</v>
      </c>
      <c r="AF12" s="69" t="str">
        <f>IF(Jun.!$C30="Anwesenheit",Allgemein!$H$62,IF(Jun.!$C30="Fehlzeit",VLOOKUP(Jun.!$M30,Allgemein!$I$50:$J$58,2,FALSE),IF(Jun.!$C30="Wochenende",VLOOKUP(Jun.!$B30,Allgemein!$G$63:$H$64,2,FALSE),"")))</f>
        <v>#</v>
      </c>
      <c r="AG12" s="69" t="str">
        <f>IF(Jun.!$C31="Anwesenheit",Allgemein!$H$62,IF(Jun.!$C31="Fehlzeit",VLOOKUP(Jun.!$M31,Allgemein!$I$50:$J$58,2,FALSE),IF(Jun.!$C31="Wochenende",VLOOKUP(Jun.!$B31,Allgemein!$G$63:$H$64,2,FALSE),"")))</f>
        <v/>
      </c>
      <c r="AH12" s="69" t="str">
        <f>IF(Jun.!$C32="Anwesenheit",Allgemein!$H$62,IF(Jun.!$C32="Fehlzeit",VLOOKUP(Jun.!$M32,Allgemein!$I$50:$J$58,2,FALSE),IF(Jun.!$C32="Wochenende",VLOOKUP(Jun.!$B32,Allgemein!$G$63:$H$64,2,FALSE),"")))</f>
        <v/>
      </c>
      <c r="AI12" s="69" t="str">
        <f>IF(Jun.!$C33="Anwesenheit",Allgemein!$H$62,IF(Jun.!$C33="Fehlzeit",VLOOKUP(Jun.!$M33,Allgemein!$I$50:$J$58,2,FALSE),IF(Jun.!$C33="Wochenende",VLOOKUP(Jun.!$B33,Allgemein!$G$63:$H$64,2,FALSE),"")))</f>
        <v/>
      </c>
      <c r="AJ12" s="69" t="str">
        <f>IF(Jun.!$C34="Anwesenheit",Allgemein!$H$62,IF(Jun.!$C34="Fehlzeit",VLOOKUP(Jun.!$M34,Allgemein!$I$50:$J$58,2,FALSE),IF(Jun.!$C34="Wochenende",VLOOKUP(Jun.!$B34,Allgemein!$G$63:$H$64,2,FALSE),"")))</f>
        <v/>
      </c>
      <c r="AK12" s="69" t="str">
        <f>IF(Jun.!$C35="Anwesenheit",Allgemein!$H$62,IF(Jun.!$C35="Fehlzeit",VLOOKUP(Jun.!$M35,Allgemein!$I$50:$J$58,2,FALSE),IF(Jun.!$C35="Wochenende",VLOOKUP(Jun.!$B35,Allgemein!$G$63:$H$64,2,FALSE),"")))</f>
        <v/>
      </c>
      <c r="AL12" s="69" t="str">
        <f>IF(Jun.!$C36="Anwesenheit",Allgemein!$H$62,IF(Jun.!$C36="Fehlzeit",VLOOKUP(Jun.!$M36,Allgemein!$I$50:$J$58,2,FALSE),IF(Jun.!$C36="Wochenende",VLOOKUP(Jun.!$B36,Allgemein!$G$63:$H$64,2,FALSE),"")))</f>
        <v>:</v>
      </c>
      <c r="AM12" s="69" t="str">
        <f>IF(Jun.!$C37="Anwesenheit",Allgemein!$H$62,IF(Jun.!$C37="Fehlzeit",VLOOKUP(Jun.!$M37,Allgemein!$I$50:$J$58,2,FALSE),IF(Jun.!$C37="Wochenende",VLOOKUP(Jun.!$B37,Allgemein!$G$63:$H$64,2,FALSE),"")))</f>
        <v>#</v>
      </c>
      <c r="AN12" s="69" t="str">
        <f>IF(Jun.!$C38="Anwesenheit",Allgemein!$H$62,IF(Jun.!$C38="Fehlzeit",VLOOKUP(Jun.!$M38,Allgemein!$I$50:$J$58,2,FALSE),IF(Jun.!$C38="Wochenende",VLOOKUP(Jun.!$B38,Allgemein!$G$63:$H$64,2,FALSE),"")))</f>
        <v/>
      </c>
      <c r="AO12" s="69" t="str">
        <f>IF(Jun.!$C39="Anwesenheit",Allgemein!$H$62,IF(Jun.!$C39="Fehlzeit",VLOOKUP(Jun.!$M39,Allgemein!$I$50:$J$58,2,FALSE),IF(Jun.!$C39="Wochenende",VLOOKUP(Jun.!$B39,Allgemein!$G$63:$H$64,2,FALSE),"")))</f>
        <v/>
      </c>
      <c r="AP12" s="68"/>
    </row>
    <row r="13" spans="1:42" ht="15" customHeight="1" x14ac:dyDescent="0.3">
      <c r="A13" s="54" t="s">
        <v>20</v>
      </c>
      <c r="B13" s="54" t="s">
        <v>7</v>
      </c>
      <c r="E13" s="54" t="s">
        <v>180</v>
      </c>
      <c r="G13" s="11" t="s">
        <v>186</v>
      </c>
      <c r="H13" s="22">
        <v>46068</v>
      </c>
      <c r="I13" s="76">
        <v>0</v>
      </c>
      <c r="K13" s="67">
        <v>45108</v>
      </c>
      <c r="L13" s="69" t="str">
        <f>IF(Jul.!$C10="Anwesenheit",Allgemein!$H$62,IF(Jul.!$C10="Fehlzeit",VLOOKUP(Jul.!$M10,Allgemein!$I$50:$J$58,2,FALSE),IF(Jul.!$C10="Wochenende",VLOOKUP(Jul.!$B10,Allgemein!$G$63:$H$64,2,FALSE),"")))</f>
        <v/>
      </c>
      <c r="M13" s="69" t="str">
        <f>IF(Jul.!$C11="Anwesenheit",Allgemein!$H$62,IF(Jul.!$C11="Fehlzeit",VLOOKUP(Jul.!$M11,Allgemein!$I$50:$J$58,2,FALSE),IF(Jul.!$C11="Wochenende",VLOOKUP(Jul.!$B11,Allgemein!$G$63:$H$64,2,FALSE),"")))</f>
        <v/>
      </c>
      <c r="N13" s="69" t="str">
        <f>IF(Jul.!$C12="Anwesenheit",Allgemein!$H$62,IF(Jul.!$C12="Fehlzeit",VLOOKUP(Jul.!$M12,Allgemein!$I$50:$J$58,2,FALSE),IF(Jul.!$C12="Wochenende",VLOOKUP(Jul.!$B12,Allgemein!$G$63:$H$64,2,FALSE),"")))</f>
        <v/>
      </c>
      <c r="O13" s="69" t="str">
        <f>IF(Jul.!$C13="Anwesenheit",Allgemein!$H$62,IF(Jul.!$C13="Fehlzeit",VLOOKUP(Jul.!$M13,Allgemein!$I$50:$J$58,2,FALSE),IF(Jul.!$C13="Wochenende",VLOOKUP(Jul.!$B13,Allgemein!$G$63:$H$64,2,FALSE),"")))</f>
        <v>:</v>
      </c>
      <c r="P13" s="69" t="str">
        <f>IF(Jul.!$C14="Anwesenheit",Allgemein!$H$62,IF(Jul.!$C14="Fehlzeit",VLOOKUP(Jul.!$M14,Allgemein!$I$50:$J$58,2,FALSE),IF(Jul.!$C14="Wochenende",VLOOKUP(Jul.!$B14,Allgemein!$G$63:$H$64,2,FALSE),"")))</f>
        <v>#</v>
      </c>
      <c r="Q13" s="69" t="str">
        <f>IF(Jul.!$C15="Anwesenheit",Allgemein!$H$62,IF(Jul.!$C15="Fehlzeit",VLOOKUP(Jul.!$M15,Allgemein!$I$50:$J$58,2,FALSE),IF(Jul.!$C15="Wochenende",VLOOKUP(Jul.!$B15,Allgemein!$G$63:$H$64,2,FALSE),"")))</f>
        <v/>
      </c>
      <c r="R13" s="69" t="str">
        <f>IF(Jul.!$C16="Anwesenheit",Allgemein!$H$62,IF(Jul.!$C16="Fehlzeit",VLOOKUP(Jul.!$M16,Allgemein!$I$50:$J$58,2,FALSE),IF(Jul.!$C16="Wochenende",VLOOKUP(Jul.!$B16,Allgemein!$G$63:$H$64,2,FALSE),"")))</f>
        <v/>
      </c>
      <c r="S13" s="69" t="str">
        <f>IF(Jul.!$C17="Anwesenheit",Allgemein!$H$62,IF(Jul.!$C17="Fehlzeit",VLOOKUP(Jul.!$M17,Allgemein!$I$50:$J$58,2,FALSE),IF(Jul.!$C17="Wochenende",VLOOKUP(Jul.!$B17,Allgemein!$G$63:$H$64,2,FALSE),"")))</f>
        <v/>
      </c>
      <c r="T13" s="69" t="str">
        <f>IF(Jul.!$C18="Anwesenheit",Allgemein!$H$62,IF(Jul.!$C18="Fehlzeit",VLOOKUP(Jul.!$M18,Allgemein!$I$50:$J$58,2,FALSE),IF(Jul.!$C18="Wochenende",VLOOKUP(Jul.!$B18,Allgemein!$G$63:$H$64,2,FALSE),"")))</f>
        <v/>
      </c>
      <c r="U13" s="69" t="str">
        <f>IF(Jul.!$C19="Anwesenheit",Allgemein!$H$62,IF(Jul.!$C19="Fehlzeit",VLOOKUP(Jul.!$M19,Allgemein!$I$50:$J$58,2,FALSE),IF(Jul.!$C19="Wochenende",VLOOKUP(Jul.!$B19,Allgemein!$G$63:$H$64,2,FALSE),"")))</f>
        <v/>
      </c>
      <c r="V13" s="69" t="str">
        <f>IF(Jul.!$C20="Anwesenheit",Allgemein!$H$62,IF(Jul.!$C20="Fehlzeit",VLOOKUP(Jul.!$M20,Allgemein!$I$50:$J$58,2,FALSE),IF(Jul.!$C20="Wochenende",VLOOKUP(Jul.!$B20,Allgemein!$G$63:$H$64,2,FALSE),"")))</f>
        <v>:</v>
      </c>
      <c r="W13" s="69" t="str">
        <f>IF(Jul.!$C21="Anwesenheit",Allgemein!$H$62,IF(Jul.!$C21="Fehlzeit",VLOOKUP(Jul.!$M21,Allgemein!$I$50:$J$58,2,FALSE),IF(Jul.!$C21="Wochenende",VLOOKUP(Jul.!$B21,Allgemein!$G$63:$H$64,2,FALSE),"")))</f>
        <v>#</v>
      </c>
      <c r="X13" s="69" t="str">
        <f>IF(Jul.!$C22="Anwesenheit",Allgemein!$H$62,IF(Jul.!$C22="Fehlzeit",VLOOKUP(Jul.!$M22,Allgemein!$I$50:$J$58,2,FALSE),IF(Jul.!$C22="Wochenende",VLOOKUP(Jul.!$B22,Allgemein!$G$63:$H$64,2,FALSE),"")))</f>
        <v/>
      </c>
      <c r="Y13" s="69" t="str">
        <f>IF(Jul.!$C23="Anwesenheit",Allgemein!$H$62,IF(Jul.!$C23="Fehlzeit",VLOOKUP(Jul.!$M23,Allgemein!$I$50:$J$58,2,FALSE),IF(Jul.!$C23="Wochenende",VLOOKUP(Jul.!$B23,Allgemein!$G$63:$H$64,2,FALSE),"")))</f>
        <v/>
      </c>
      <c r="Z13" s="69" t="str">
        <f>IF(Jul.!$C24="Anwesenheit",Allgemein!$H$62,IF(Jul.!$C24="Fehlzeit",VLOOKUP(Jul.!$M24,Allgemein!$I$50:$J$58,2,FALSE),IF(Jul.!$C24="Wochenende",VLOOKUP(Jul.!$B24,Allgemein!$G$63:$H$64,2,FALSE),"")))</f>
        <v/>
      </c>
      <c r="AA13" s="69" t="str">
        <f>IF(Jul.!$C25="Anwesenheit",Allgemein!$H$62,IF(Jul.!$C25="Fehlzeit",VLOOKUP(Jul.!$M25,Allgemein!$I$50:$J$58,2,FALSE),IF(Jul.!$C25="Wochenende",VLOOKUP(Jul.!$B25,Allgemein!$G$63:$H$64,2,FALSE),"")))</f>
        <v/>
      </c>
      <c r="AB13" s="69" t="str">
        <f>IF(Jul.!$C26="Anwesenheit",Allgemein!$H$62,IF(Jul.!$C26="Fehlzeit",VLOOKUP(Jul.!$M26,Allgemein!$I$50:$J$58,2,FALSE),IF(Jul.!$C26="Wochenende",VLOOKUP(Jul.!$B26,Allgemein!$G$63:$H$64,2,FALSE),"")))</f>
        <v/>
      </c>
      <c r="AC13" s="69" t="str">
        <f>IF(Jul.!$C27="Anwesenheit",Allgemein!$H$62,IF(Jul.!$C27="Fehlzeit",VLOOKUP(Jul.!$M27,Allgemein!$I$50:$J$58,2,FALSE),IF(Jul.!$C27="Wochenende",VLOOKUP(Jul.!$B27,Allgemein!$G$63:$H$64,2,FALSE),"")))</f>
        <v>:</v>
      </c>
      <c r="AD13" s="69" t="str">
        <f>IF(Jul.!$C28="Anwesenheit",Allgemein!$H$62,IF(Jul.!$C28="Fehlzeit",VLOOKUP(Jul.!$M28,Allgemein!$I$50:$J$58,2,FALSE),IF(Jul.!$C28="Wochenende",VLOOKUP(Jul.!$B28,Allgemein!$G$63:$H$64,2,FALSE),"")))</f>
        <v>#</v>
      </c>
      <c r="AE13" s="69" t="str">
        <f>IF(Jul.!$C29="Anwesenheit",Allgemein!$H$62,IF(Jul.!$C29="Fehlzeit",VLOOKUP(Jul.!$M29,Allgemein!$I$50:$J$58,2,FALSE),IF(Jul.!$C29="Wochenende",VLOOKUP(Jul.!$B29,Allgemein!$G$63:$H$64,2,FALSE),"")))</f>
        <v/>
      </c>
      <c r="AF13" s="69" t="str">
        <f>IF(Jul.!$C30="Anwesenheit",Allgemein!$H$62,IF(Jul.!$C30="Fehlzeit",VLOOKUP(Jul.!$M30,Allgemein!$I$50:$J$58,2,FALSE),IF(Jul.!$C30="Wochenende",VLOOKUP(Jul.!$B30,Allgemein!$G$63:$H$64,2,FALSE),"")))</f>
        <v/>
      </c>
      <c r="AG13" s="69" t="str">
        <f>IF(Jul.!$C31="Anwesenheit",Allgemein!$H$62,IF(Jul.!$C31="Fehlzeit",VLOOKUP(Jul.!$M31,Allgemein!$I$50:$J$58,2,FALSE),IF(Jul.!$C31="Wochenende",VLOOKUP(Jul.!$B31,Allgemein!$G$63:$H$64,2,FALSE),"")))</f>
        <v/>
      </c>
      <c r="AH13" s="69" t="str">
        <f>IF(Jul.!$C32="Anwesenheit",Allgemein!$H$62,IF(Jul.!$C32="Fehlzeit",VLOOKUP(Jul.!$M32,Allgemein!$I$50:$J$58,2,FALSE),IF(Jul.!$C32="Wochenende",VLOOKUP(Jul.!$B32,Allgemein!$G$63:$H$64,2,FALSE),"")))</f>
        <v/>
      </c>
      <c r="AI13" s="69" t="str">
        <f>IF(Jul.!$C33="Anwesenheit",Allgemein!$H$62,IF(Jul.!$C33="Fehlzeit",VLOOKUP(Jul.!$M33,Allgemein!$I$50:$J$58,2,FALSE),IF(Jul.!$C33="Wochenende",VLOOKUP(Jul.!$B33,Allgemein!$G$63:$H$64,2,FALSE),"")))</f>
        <v/>
      </c>
      <c r="AJ13" s="69" t="str">
        <f>IF(Jul.!$C34="Anwesenheit",Allgemein!$H$62,IF(Jul.!$C34="Fehlzeit",VLOOKUP(Jul.!$M34,Allgemein!$I$50:$J$58,2,FALSE),IF(Jul.!$C34="Wochenende",VLOOKUP(Jul.!$B34,Allgemein!$G$63:$H$64,2,FALSE),"")))</f>
        <v>:</v>
      </c>
      <c r="AK13" s="69" t="str">
        <f>IF(Jul.!$C35="Anwesenheit",Allgemein!$H$62,IF(Jul.!$C35="Fehlzeit",VLOOKUP(Jul.!$M35,Allgemein!$I$50:$J$58,2,FALSE),IF(Jul.!$C35="Wochenende",VLOOKUP(Jul.!$B35,Allgemein!$G$63:$H$64,2,FALSE),"")))</f>
        <v>#</v>
      </c>
      <c r="AL13" s="69" t="str">
        <f>IF(Jul.!$C36="Anwesenheit",Allgemein!$H$62,IF(Jul.!$C36="Fehlzeit",VLOOKUP(Jul.!$M36,Allgemein!$I$50:$J$58,2,FALSE),IF(Jul.!$C36="Wochenende",VLOOKUP(Jul.!$B36,Allgemein!$G$63:$H$64,2,FALSE),"")))</f>
        <v/>
      </c>
      <c r="AM13" s="69" t="str">
        <f>IF(Jul.!$C37="Anwesenheit",Allgemein!$H$62,IF(Jul.!$C37="Fehlzeit",VLOOKUP(Jul.!$M37,Allgemein!$I$50:$J$58,2,FALSE),IF(Jul.!$C37="Wochenende",VLOOKUP(Jul.!$B37,Allgemein!$G$63:$H$64,2,FALSE),"")))</f>
        <v/>
      </c>
      <c r="AN13" s="69" t="str">
        <f>IF(Jul.!$C38="Anwesenheit",Allgemein!$H$62,IF(Jul.!$C38="Fehlzeit",VLOOKUP(Jul.!$M38,Allgemein!$I$50:$J$58,2,FALSE),IF(Jul.!$C38="Wochenende",VLOOKUP(Jul.!$B38,Allgemein!$G$63:$H$64,2,FALSE),"")))</f>
        <v/>
      </c>
      <c r="AO13" s="69" t="str">
        <f>IF(Jul.!$C39="Anwesenheit",Allgemein!$H$62,IF(Jul.!$C39="Fehlzeit",VLOOKUP(Jul.!$M39,Allgemein!$I$50:$J$58,2,FALSE),IF(Jul.!$C39="Wochenende",VLOOKUP(Jul.!$B39,Allgemein!$G$63:$H$64,2,FALSE),"")))</f>
        <v/>
      </c>
      <c r="AP13" s="69" t="str">
        <f>IF(Jul.!$C40="Anwesenheit",Allgemein!$H$62,IF(Jul.!$C40="Fehlzeit",VLOOKUP(Jul.!$M40,Allgemein!$I$50:$J$58,2,FALSE),IF(Jul.!$C40="Wochenende",VLOOKUP(Jul.!$B40,Allgemein!$G$63:$H$64,2,FALSE),"")))</f>
        <v/>
      </c>
    </row>
    <row r="14" spans="1:42" ht="15" customHeight="1" x14ac:dyDescent="0.3">
      <c r="A14" s="54" t="s">
        <v>16</v>
      </c>
      <c r="B14" s="1" t="s">
        <v>115</v>
      </c>
      <c r="G14" s="11" t="s">
        <v>159</v>
      </c>
      <c r="H14" s="22">
        <v>46069</v>
      </c>
      <c r="I14" s="76">
        <v>0</v>
      </c>
      <c r="K14" s="67">
        <v>45139</v>
      </c>
      <c r="L14" s="69" t="str">
        <f>IF(Aug.!$C10="Anwesenheit",Allgemein!$H$62,IF(Aug.!$C10="Fehlzeit",VLOOKUP(Aug.!$M10,Allgemein!$I$50:$J$58,2,FALSE),IF(Aug.!$C10="Wochenende",VLOOKUP(Aug.!$B10,Allgemein!$G$63:$H$64,2,FALSE),"")))</f>
        <v>:</v>
      </c>
      <c r="M14" s="69" t="str">
        <f>IF(Aug.!$C11="Anwesenheit",Allgemein!$H$62,IF(Aug.!$C11="Fehlzeit",VLOOKUP(Aug.!$M11,Allgemein!$I$50:$J$58,2,FALSE),IF(Aug.!$C11="Wochenende",VLOOKUP(Aug.!$B11,Allgemein!$G$63:$H$64,2,FALSE),"")))</f>
        <v>#</v>
      </c>
      <c r="N14" s="69" t="str">
        <f>IF(Aug.!$C12="Anwesenheit",Allgemein!$H$62,IF(Aug.!$C12="Fehlzeit",VLOOKUP(Aug.!$M12,Allgemein!$I$50:$J$58,2,FALSE),IF(Aug.!$C12="Wochenende",VLOOKUP(Aug.!$B12,Allgemein!$G$63:$H$64,2,FALSE),"")))</f>
        <v/>
      </c>
      <c r="O14" s="69" t="str">
        <f>IF(Aug.!$C13="Anwesenheit",Allgemein!$H$62,IF(Aug.!$C13="Fehlzeit",VLOOKUP(Aug.!$M13,Allgemein!$I$50:$J$58,2,FALSE),IF(Aug.!$C13="Wochenende",VLOOKUP(Aug.!$B13,Allgemein!$G$63:$H$64,2,FALSE),"")))</f>
        <v/>
      </c>
      <c r="P14" s="69" t="str">
        <f>IF(Aug.!$C14="Anwesenheit",Allgemein!$H$62,IF(Aug.!$C14="Fehlzeit",VLOOKUP(Aug.!$M14,Allgemein!$I$50:$J$58,2,FALSE),IF(Aug.!$C14="Wochenende",VLOOKUP(Aug.!$B14,Allgemein!$G$63:$H$64,2,FALSE),"")))</f>
        <v/>
      </c>
      <c r="Q14" s="69" t="str">
        <f>IF(Aug.!$C15="Anwesenheit",Allgemein!$H$62,IF(Aug.!$C15="Fehlzeit",VLOOKUP(Aug.!$M15,Allgemein!$I$50:$J$58,2,FALSE),IF(Aug.!$C15="Wochenende",VLOOKUP(Aug.!$B15,Allgemein!$G$63:$H$64,2,FALSE),"")))</f>
        <v/>
      </c>
      <c r="R14" s="69" t="str">
        <f>IF(Aug.!$C16="Anwesenheit",Allgemein!$H$62,IF(Aug.!$C16="Fehlzeit",VLOOKUP(Aug.!$M16,Allgemein!$I$50:$J$58,2,FALSE),IF(Aug.!$C16="Wochenende",VLOOKUP(Aug.!$B16,Allgemein!$G$63:$H$64,2,FALSE),"")))</f>
        <v/>
      </c>
      <c r="S14" s="69" t="str">
        <f>IF(Aug.!$C17="Anwesenheit",Allgemein!$H$62,IF(Aug.!$C17="Fehlzeit",VLOOKUP(Aug.!$M17,Allgemein!$I$50:$J$58,2,FALSE),IF(Aug.!$C17="Wochenende",VLOOKUP(Aug.!$B17,Allgemein!$G$63:$H$64,2,FALSE),"")))</f>
        <v>:</v>
      </c>
      <c r="T14" s="69" t="str">
        <f>IF(Aug.!$C18="Anwesenheit",Allgemein!$H$62,IF(Aug.!$C18="Fehlzeit",VLOOKUP(Aug.!$M18,Allgemein!$I$50:$J$58,2,FALSE),IF(Aug.!$C18="Wochenende",VLOOKUP(Aug.!$B18,Allgemein!$G$63:$H$64,2,FALSE),"")))</f>
        <v>#</v>
      </c>
      <c r="U14" s="69" t="str">
        <f>IF(Aug.!$C19="Anwesenheit",Allgemein!$H$62,IF(Aug.!$C19="Fehlzeit",VLOOKUP(Aug.!$M19,Allgemein!$I$50:$J$58,2,FALSE),IF(Aug.!$C19="Wochenende",VLOOKUP(Aug.!$B19,Allgemein!$G$63:$H$64,2,FALSE),"")))</f>
        <v/>
      </c>
      <c r="V14" s="69" t="str">
        <f>IF(Aug.!$C20="Anwesenheit",Allgemein!$H$62,IF(Aug.!$C20="Fehlzeit",VLOOKUP(Aug.!$M20,Allgemein!$I$50:$J$58,2,FALSE),IF(Aug.!$C20="Wochenende",VLOOKUP(Aug.!$B20,Allgemein!$G$63:$H$64,2,FALSE),"")))</f>
        <v/>
      </c>
      <c r="W14" s="69" t="str">
        <f>IF(Aug.!$C21="Anwesenheit",Allgemein!$H$62,IF(Aug.!$C21="Fehlzeit",VLOOKUP(Aug.!$M21,Allgemein!$I$50:$J$58,2,FALSE),IF(Aug.!$C21="Wochenende",VLOOKUP(Aug.!$B21,Allgemein!$G$63:$H$64,2,FALSE),"")))</f>
        <v/>
      </c>
      <c r="X14" s="69" t="str">
        <f>IF(Aug.!$C22="Anwesenheit",Allgemein!$H$62,IF(Aug.!$C22="Fehlzeit",VLOOKUP(Aug.!$M22,Allgemein!$I$50:$J$58,2,FALSE),IF(Aug.!$C22="Wochenende",VLOOKUP(Aug.!$B22,Allgemein!$G$63:$H$64,2,FALSE),"")))</f>
        <v/>
      </c>
      <c r="Y14" s="69" t="str">
        <f>IF(Aug.!$C23="Anwesenheit",Allgemein!$H$62,IF(Aug.!$C23="Fehlzeit",VLOOKUP(Aug.!$M23,Allgemein!$I$50:$J$58,2,FALSE),IF(Aug.!$C23="Wochenende",VLOOKUP(Aug.!$B23,Allgemein!$G$63:$H$64,2,FALSE),"")))</f>
        <v/>
      </c>
      <c r="Z14" s="69" t="str">
        <f>IF(Aug.!$C24="Anwesenheit",Allgemein!$H$62,IF(Aug.!$C24="Fehlzeit",VLOOKUP(Aug.!$M24,Allgemein!$I$50:$J$58,2,FALSE),IF(Aug.!$C24="Wochenende",VLOOKUP(Aug.!$B24,Allgemein!$G$63:$H$64,2,FALSE),"")))</f>
        <v>F</v>
      </c>
      <c r="AA14" s="69" t="str">
        <f>IF(Aug.!$C25="Anwesenheit",Allgemein!$H$62,IF(Aug.!$C25="Fehlzeit",VLOOKUP(Aug.!$M25,Allgemein!$I$50:$J$58,2,FALSE),IF(Aug.!$C25="Wochenende",VLOOKUP(Aug.!$B25,Allgemein!$G$63:$H$64,2,FALSE),"")))</f>
        <v>#</v>
      </c>
      <c r="AB14" s="69" t="str">
        <f>IF(Aug.!$C26="Anwesenheit",Allgemein!$H$62,IF(Aug.!$C26="Fehlzeit",VLOOKUP(Aug.!$M26,Allgemein!$I$50:$J$58,2,FALSE),IF(Aug.!$C26="Wochenende",VLOOKUP(Aug.!$B26,Allgemein!$G$63:$H$64,2,FALSE),"")))</f>
        <v/>
      </c>
      <c r="AC14" s="69" t="str">
        <f>IF(Aug.!$C27="Anwesenheit",Allgemein!$H$62,IF(Aug.!$C27="Fehlzeit",VLOOKUP(Aug.!$M27,Allgemein!$I$50:$J$58,2,FALSE),IF(Aug.!$C27="Wochenende",VLOOKUP(Aug.!$B27,Allgemein!$G$63:$H$64,2,FALSE),"")))</f>
        <v/>
      </c>
      <c r="AD14" s="69" t="str">
        <f>IF(Aug.!$C28="Anwesenheit",Allgemein!$H$62,IF(Aug.!$C28="Fehlzeit",VLOOKUP(Aug.!$M28,Allgemein!$I$50:$J$58,2,FALSE),IF(Aug.!$C28="Wochenende",VLOOKUP(Aug.!$B28,Allgemein!$G$63:$H$64,2,FALSE),"")))</f>
        <v/>
      </c>
      <c r="AE14" s="69" t="str">
        <f>IF(Aug.!$C29="Anwesenheit",Allgemein!$H$62,IF(Aug.!$C29="Fehlzeit",VLOOKUP(Aug.!$M29,Allgemein!$I$50:$J$58,2,FALSE),IF(Aug.!$C29="Wochenende",VLOOKUP(Aug.!$B29,Allgemein!$G$63:$H$64,2,FALSE),"")))</f>
        <v/>
      </c>
      <c r="AF14" s="69" t="str">
        <f>IF(Aug.!$C30="Anwesenheit",Allgemein!$H$62,IF(Aug.!$C30="Fehlzeit",VLOOKUP(Aug.!$M30,Allgemein!$I$50:$J$58,2,FALSE),IF(Aug.!$C30="Wochenende",VLOOKUP(Aug.!$B30,Allgemein!$G$63:$H$64,2,FALSE),"")))</f>
        <v/>
      </c>
      <c r="AG14" s="69" t="str">
        <f>IF(Aug.!$C31="Anwesenheit",Allgemein!$H$62,IF(Aug.!$C31="Fehlzeit",VLOOKUP(Aug.!$M31,Allgemein!$I$50:$J$58,2,FALSE),IF(Aug.!$C31="Wochenende",VLOOKUP(Aug.!$B31,Allgemein!$G$63:$H$64,2,FALSE),"")))</f>
        <v>:</v>
      </c>
      <c r="AH14" s="69" t="str">
        <f>IF(Aug.!$C32="Anwesenheit",Allgemein!$H$62,IF(Aug.!$C32="Fehlzeit",VLOOKUP(Aug.!$M32,Allgemein!$I$50:$J$58,2,FALSE),IF(Aug.!$C32="Wochenende",VLOOKUP(Aug.!$B32,Allgemein!$G$63:$H$64,2,FALSE),"")))</f>
        <v>#</v>
      </c>
      <c r="AI14" s="69" t="str">
        <f>IF(Aug.!$C33="Anwesenheit",Allgemein!$H$62,IF(Aug.!$C33="Fehlzeit",VLOOKUP(Aug.!$M33,Allgemein!$I$50:$J$58,2,FALSE),IF(Aug.!$C33="Wochenende",VLOOKUP(Aug.!$B33,Allgemein!$G$63:$H$64,2,FALSE),"")))</f>
        <v/>
      </c>
      <c r="AJ14" s="69" t="str">
        <f>IF(Aug.!$C34="Anwesenheit",Allgemein!$H$62,IF(Aug.!$C34="Fehlzeit",VLOOKUP(Aug.!$M34,Allgemein!$I$50:$J$58,2,FALSE),IF(Aug.!$C34="Wochenende",VLOOKUP(Aug.!$B34,Allgemein!$G$63:$H$64,2,FALSE),"")))</f>
        <v/>
      </c>
      <c r="AK14" s="69" t="str">
        <f>IF(Aug.!$C35="Anwesenheit",Allgemein!$H$62,IF(Aug.!$C35="Fehlzeit",VLOOKUP(Aug.!$M35,Allgemein!$I$50:$J$58,2,FALSE),IF(Aug.!$C35="Wochenende",VLOOKUP(Aug.!$B35,Allgemein!$G$63:$H$64,2,FALSE),"")))</f>
        <v/>
      </c>
      <c r="AL14" s="69" t="str">
        <f>IF(Aug.!$C36="Anwesenheit",Allgemein!$H$62,IF(Aug.!$C36="Fehlzeit",VLOOKUP(Aug.!$M36,Allgemein!$I$50:$J$58,2,FALSE),IF(Aug.!$C36="Wochenende",VLOOKUP(Aug.!$B36,Allgemein!$G$63:$H$64,2,FALSE),"")))</f>
        <v/>
      </c>
      <c r="AM14" s="69" t="str">
        <f>IF(Aug.!$C37="Anwesenheit",Allgemein!$H$62,IF(Aug.!$C37="Fehlzeit",VLOOKUP(Aug.!$M37,Allgemein!$I$50:$J$58,2,FALSE),IF(Aug.!$C37="Wochenende",VLOOKUP(Aug.!$B37,Allgemein!$G$63:$H$64,2,FALSE),"")))</f>
        <v/>
      </c>
      <c r="AN14" s="69" t="str">
        <f>IF(Aug.!$C38="Anwesenheit",Allgemein!$H$62,IF(Aug.!$C38="Fehlzeit",VLOOKUP(Aug.!$M38,Allgemein!$I$50:$J$58,2,FALSE),IF(Aug.!$C38="Wochenende",VLOOKUP(Aug.!$B38,Allgemein!$G$63:$H$64,2,FALSE),"")))</f>
        <v>:</v>
      </c>
      <c r="AO14" s="69" t="str">
        <f>IF(Aug.!$C39="Anwesenheit",Allgemein!$H$62,IF(Aug.!$C39="Fehlzeit",VLOOKUP(Aug.!$M39,Allgemein!$I$50:$J$58,2,FALSE),IF(Aug.!$C39="Wochenende",VLOOKUP(Aug.!$B39,Allgemein!$G$63:$H$64,2,FALSE),"")))</f>
        <v>#</v>
      </c>
      <c r="AP14" s="69" t="str">
        <f>IF(Aug.!$C40="Anwesenheit",Allgemein!$H$62,IF(Aug.!$C40="Fehlzeit",VLOOKUP(Aug.!$M40,Allgemein!$I$50:$J$58,2,FALSE),IF(Aug.!$C40="Wochenende",VLOOKUP(Aug.!$B40,Allgemein!$G$63:$H$64,2,FALSE),"")))</f>
        <v/>
      </c>
    </row>
    <row r="15" spans="1:42" ht="15" customHeight="1" x14ac:dyDescent="0.3">
      <c r="A15" s="54" t="s">
        <v>17</v>
      </c>
      <c r="G15" s="11" t="s">
        <v>160</v>
      </c>
      <c r="H15" s="22">
        <v>46070</v>
      </c>
      <c r="I15" s="76">
        <v>0</v>
      </c>
      <c r="K15" s="67">
        <v>45170</v>
      </c>
      <c r="L15" s="69" t="str">
        <f>IF(Sep.!$C10="Anwesenheit",Allgemein!$H$62,IF(Sep.!$C10="Fehlzeit",VLOOKUP(Sep.!$M10,Allgemein!$I$50:$J$58,2,FALSE),IF(Sep.!$C10="Wochenende",VLOOKUP(Sep.!$B10,Allgemein!$G$63:$H$64,2,FALSE),"")))</f>
        <v/>
      </c>
      <c r="M15" s="69" t="str">
        <f>IF(Sep.!$C11="Anwesenheit",Allgemein!$H$62,IF(Sep.!$C11="Fehlzeit",VLOOKUP(Sep.!$M11,Allgemein!$I$50:$J$58,2,FALSE),IF(Sep.!$C11="Wochenende",VLOOKUP(Sep.!$B11,Allgemein!$G$63:$H$64,2,FALSE),"")))</f>
        <v/>
      </c>
      <c r="N15" s="69" t="str">
        <f>IF(Sep.!$C12="Anwesenheit",Allgemein!$H$62,IF(Sep.!$C12="Fehlzeit",VLOOKUP(Sep.!$M12,Allgemein!$I$50:$J$58,2,FALSE),IF(Sep.!$C12="Wochenende",VLOOKUP(Sep.!$B12,Allgemein!$G$63:$H$64,2,FALSE),"")))</f>
        <v/>
      </c>
      <c r="O15" s="69" t="str">
        <f>IF(Sep.!$C13="Anwesenheit",Allgemein!$H$62,IF(Sep.!$C13="Fehlzeit",VLOOKUP(Sep.!$M13,Allgemein!$I$50:$J$58,2,FALSE),IF(Sep.!$C13="Wochenende",VLOOKUP(Sep.!$B13,Allgemein!$G$63:$H$64,2,FALSE),"")))</f>
        <v/>
      </c>
      <c r="P15" s="69" t="str">
        <f>IF(Sep.!$C14="Anwesenheit",Allgemein!$H$62,IF(Sep.!$C14="Fehlzeit",VLOOKUP(Sep.!$M14,Allgemein!$I$50:$J$58,2,FALSE),IF(Sep.!$C14="Wochenende",VLOOKUP(Sep.!$B14,Allgemein!$G$63:$H$64,2,FALSE),"")))</f>
        <v>:</v>
      </c>
      <c r="Q15" s="69" t="str">
        <f>IF(Sep.!$C15="Anwesenheit",Allgemein!$H$62,IF(Sep.!$C15="Fehlzeit",VLOOKUP(Sep.!$M15,Allgemein!$I$50:$J$58,2,FALSE),IF(Sep.!$C15="Wochenende",VLOOKUP(Sep.!$B15,Allgemein!$G$63:$H$64,2,FALSE),"")))</f>
        <v>#</v>
      </c>
      <c r="R15" s="69" t="str">
        <f>IF(Sep.!$C16="Anwesenheit",Allgemein!$H$62,IF(Sep.!$C16="Fehlzeit",VLOOKUP(Sep.!$M16,Allgemein!$I$50:$J$58,2,FALSE),IF(Sep.!$C16="Wochenende",VLOOKUP(Sep.!$B16,Allgemein!$G$63:$H$64,2,FALSE),"")))</f>
        <v/>
      </c>
      <c r="S15" s="69" t="str">
        <f>IF(Sep.!$C17="Anwesenheit",Allgemein!$H$62,IF(Sep.!$C17="Fehlzeit",VLOOKUP(Sep.!$M17,Allgemein!$I$50:$J$58,2,FALSE),IF(Sep.!$C17="Wochenende",VLOOKUP(Sep.!$B17,Allgemein!$G$63:$H$64,2,FALSE),"")))</f>
        <v/>
      </c>
      <c r="T15" s="69" t="str">
        <f>IF(Sep.!$C18="Anwesenheit",Allgemein!$H$62,IF(Sep.!$C18="Fehlzeit",VLOOKUP(Sep.!$M18,Allgemein!$I$50:$J$58,2,FALSE),IF(Sep.!$C18="Wochenende",VLOOKUP(Sep.!$B18,Allgemein!$G$63:$H$64,2,FALSE),"")))</f>
        <v/>
      </c>
      <c r="U15" s="69" t="str">
        <f>IF(Sep.!$C19="Anwesenheit",Allgemein!$H$62,IF(Sep.!$C19="Fehlzeit",VLOOKUP(Sep.!$M19,Allgemein!$I$50:$J$58,2,FALSE),IF(Sep.!$C19="Wochenende",VLOOKUP(Sep.!$B19,Allgemein!$G$63:$H$64,2,FALSE),"")))</f>
        <v/>
      </c>
      <c r="V15" s="69" t="str">
        <f>IF(Sep.!$C20="Anwesenheit",Allgemein!$H$62,IF(Sep.!$C20="Fehlzeit",VLOOKUP(Sep.!$M20,Allgemein!$I$50:$J$58,2,FALSE),IF(Sep.!$C20="Wochenende",VLOOKUP(Sep.!$B20,Allgemein!$G$63:$H$64,2,FALSE),"")))</f>
        <v/>
      </c>
      <c r="W15" s="69" t="str">
        <f>IF(Sep.!$C21="Anwesenheit",Allgemein!$H$62,IF(Sep.!$C21="Fehlzeit",VLOOKUP(Sep.!$M21,Allgemein!$I$50:$J$58,2,FALSE),IF(Sep.!$C21="Wochenende",VLOOKUP(Sep.!$B21,Allgemein!$G$63:$H$64,2,FALSE),"")))</f>
        <v>:</v>
      </c>
      <c r="X15" s="69" t="str">
        <f>IF(Sep.!$C22="Anwesenheit",Allgemein!$H$62,IF(Sep.!$C22="Fehlzeit",VLOOKUP(Sep.!$M22,Allgemein!$I$50:$J$58,2,FALSE),IF(Sep.!$C22="Wochenende",VLOOKUP(Sep.!$B22,Allgemein!$G$63:$H$64,2,FALSE),"")))</f>
        <v>#</v>
      </c>
      <c r="Y15" s="69" t="str">
        <f>IF(Sep.!$C23="Anwesenheit",Allgemein!$H$62,IF(Sep.!$C23="Fehlzeit",VLOOKUP(Sep.!$M23,Allgemein!$I$50:$J$58,2,FALSE),IF(Sep.!$C23="Wochenende",VLOOKUP(Sep.!$B23,Allgemein!$G$63:$H$64,2,FALSE),"")))</f>
        <v/>
      </c>
      <c r="Z15" s="69" t="str">
        <f>IF(Sep.!$C24="Anwesenheit",Allgemein!$H$62,IF(Sep.!$C24="Fehlzeit",VLOOKUP(Sep.!$M24,Allgemein!$I$50:$J$58,2,FALSE),IF(Sep.!$C24="Wochenende",VLOOKUP(Sep.!$B24,Allgemein!$G$63:$H$64,2,FALSE),"")))</f>
        <v/>
      </c>
      <c r="AA15" s="69" t="str">
        <f>IF(Sep.!$C25="Anwesenheit",Allgemein!$H$62,IF(Sep.!$C25="Fehlzeit",VLOOKUP(Sep.!$M25,Allgemein!$I$50:$J$58,2,FALSE),IF(Sep.!$C25="Wochenende",VLOOKUP(Sep.!$B25,Allgemein!$G$63:$H$64,2,FALSE),"")))</f>
        <v/>
      </c>
      <c r="AB15" s="69" t="str">
        <f>IF(Sep.!$C26="Anwesenheit",Allgemein!$H$62,IF(Sep.!$C26="Fehlzeit",VLOOKUP(Sep.!$M26,Allgemein!$I$50:$J$58,2,FALSE),IF(Sep.!$C26="Wochenende",VLOOKUP(Sep.!$B26,Allgemein!$G$63:$H$64,2,FALSE),"")))</f>
        <v/>
      </c>
      <c r="AC15" s="69" t="str">
        <f>IF(Sep.!$C27="Anwesenheit",Allgemein!$H$62,IF(Sep.!$C27="Fehlzeit",VLOOKUP(Sep.!$M27,Allgemein!$I$50:$J$58,2,FALSE),IF(Sep.!$C27="Wochenende",VLOOKUP(Sep.!$B27,Allgemein!$G$63:$H$64,2,FALSE),"")))</f>
        <v/>
      </c>
      <c r="AD15" s="69" t="str">
        <f>IF(Sep.!$C28="Anwesenheit",Allgemein!$H$62,IF(Sep.!$C28="Fehlzeit",VLOOKUP(Sep.!$M28,Allgemein!$I$50:$J$58,2,FALSE),IF(Sep.!$C28="Wochenende",VLOOKUP(Sep.!$B28,Allgemein!$G$63:$H$64,2,FALSE),"")))</f>
        <v>:</v>
      </c>
      <c r="AE15" s="69" t="str">
        <f>IF(Sep.!$C29="Anwesenheit",Allgemein!$H$62,IF(Sep.!$C29="Fehlzeit",VLOOKUP(Sep.!$M29,Allgemein!$I$50:$J$58,2,FALSE),IF(Sep.!$C29="Wochenende",VLOOKUP(Sep.!$B29,Allgemein!$G$63:$H$64,2,FALSE),"")))</f>
        <v>#</v>
      </c>
      <c r="AF15" s="69" t="str">
        <f>IF(Sep.!$C30="Anwesenheit",Allgemein!$H$62,IF(Sep.!$C30="Fehlzeit",VLOOKUP(Sep.!$M30,Allgemein!$I$50:$J$58,2,FALSE),IF(Sep.!$C30="Wochenende",VLOOKUP(Sep.!$B30,Allgemein!$G$63:$H$64,2,FALSE),"")))</f>
        <v/>
      </c>
      <c r="AG15" s="69" t="str">
        <f>IF(Sep.!$C31="Anwesenheit",Allgemein!$H$62,IF(Sep.!$C31="Fehlzeit",VLOOKUP(Sep.!$M31,Allgemein!$I$50:$J$58,2,FALSE),IF(Sep.!$C31="Wochenende",VLOOKUP(Sep.!$B31,Allgemein!$G$63:$H$64,2,FALSE),"")))</f>
        <v/>
      </c>
      <c r="AH15" s="69" t="str">
        <f>IF(Sep.!$C32="Anwesenheit",Allgemein!$H$62,IF(Sep.!$C32="Fehlzeit",VLOOKUP(Sep.!$M32,Allgemein!$I$50:$J$58,2,FALSE),IF(Sep.!$C32="Wochenende",VLOOKUP(Sep.!$B32,Allgemein!$G$63:$H$64,2,FALSE),"")))</f>
        <v/>
      </c>
      <c r="AI15" s="69" t="str">
        <f>IF(Sep.!$C33="Anwesenheit",Allgemein!$H$62,IF(Sep.!$C33="Fehlzeit",VLOOKUP(Sep.!$M33,Allgemein!$I$50:$J$58,2,FALSE),IF(Sep.!$C33="Wochenende",VLOOKUP(Sep.!$B33,Allgemein!$G$63:$H$64,2,FALSE),"")))</f>
        <v/>
      </c>
      <c r="AJ15" s="69" t="str">
        <f>IF(Sep.!$C34="Anwesenheit",Allgemein!$H$62,IF(Sep.!$C34="Fehlzeit",VLOOKUP(Sep.!$M34,Allgemein!$I$50:$J$58,2,FALSE),IF(Sep.!$C34="Wochenende",VLOOKUP(Sep.!$B34,Allgemein!$G$63:$H$64,2,FALSE),"")))</f>
        <v/>
      </c>
      <c r="AK15" s="69" t="str">
        <f>IF(Sep.!$C35="Anwesenheit",Allgemein!$H$62,IF(Sep.!$C35="Fehlzeit",VLOOKUP(Sep.!$M35,Allgemein!$I$50:$J$58,2,FALSE),IF(Sep.!$C35="Wochenende",VLOOKUP(Sep.!$B35,Allgemein!$G$63:$H$64,2,FALSE),"")))</f>
        <v>:</v>
      </c>
      <c r="AL15" s="69" t="str">
        <f>IF(Sep.!$C36="Anwesenheit",Allgemein!$H$62,IF(Sep.!$C36="Fehlzeit",VLOOKUP(Sep.!$M36,Allgemein!$I$50:$J$58,2,FALSE),IF(Sep.!$C36="Wochenende",VLOOKUP(Sep.!$B36,Allgemein!$G$63:$H$64,2,FALSE),"")))</f>
        <v>#</v>
      </c>
      <c r="AM15" s="69" t="str">
        <f>IF(Sep.!$C37="Anwesenheit",Allgemein!$H$62,IF(Sep.!$C37="Fehlzeit",VLOOKUP(Sep.!$M37,Allgemein!$I$50:$J$58,2,FALSE),IF(Sep.!$C37="Wochenende",VLOOKUP(Sep.!$B37,Allgemein!$G$63:$H$64,2,FALSE),"")))</f>
        <v/>
      </c>
      <c r="AN15" s="69" t="str">
        <f>IF(Sep.!$C38="Anwesenheit",Allgemein!$H$62,IF(Sep.!$C38="Fehlzeit",VLOOKUP(Sep.!$M38,Allgemein!$I$50:$J$58,2,FALSE),IF(Sep.!$C38="Wochenende",VLOOKUP(Sep.!$B38,Allgemein!$G$63:$H$64,2,FALSE),"")))</f>
        <v/>
      </c>
      <c r="AO15" s="69" t="str">
        <f>IF(Sep.!$C39="Anwesenheit",Allgemein!$H$62,IF(Sep.!$C39="Fehlzeit",VLOOKUP(Sep.!$M39,Allgemein!$I$50:$J$58,2,FALSE),IF(Sep.!$C39="Wochenende",VLOOKUP(Sep.!$B39,Allgemein!$G$63:$H$64,2,FALSE),"")))</f>
        <v/>
      </c>
      <c r="AP15" s="68"/>
    </row>
    <row r="16" spans="1:42" ht="15" customHeight="1" x14ac:dyDescent="0.3">
      <c r="A16" s="54" t="s">
        <v>18</v>
      </c>
      <c r="G16" s="11" t="s">
        <v>161</v>
      </c>
      <c r="H16" s="22">
        <v>46071</v>
      </c>
      <c r="I16" s="76">
        <v>0</v>
      </c>
      <c r="K16" s="67">
        <v>45200</v>
      </c>
      <c r="L16" s="69" t="str">
        <f>IF(Okt.!$C10="Anwesenheit",Allgemein!$H$62,IF(Okt.!$C10="Fehlzeit",VLOOKUP(Okt.!$M10,Allgemein!$I$50:$J$58,2,FALSE),IF(Okt.!$C10="Wochenende",VLOOKUP(Okt.!$B10,Allgemein!$G$63:$H$64,2,FALSE),"")))</f>
        <v/>
      </c>
      <c r="M16" s="69" t="str">
        <f>IF(Okt.!$C11="Anwesenheit",Allgemein!$H$62,IF(Okt.!$C11="Fehlzeit",VLOOKUP(Okt.!$M11,Allgemein!$I$50:$J$58,2,FALSE),IF(Okt.!$C11="Wochenende",VLOOKUP(Okt.!$B11,Allgemein!$G$63:$H$64,2,FALSE),"")))</f>
        <v/>
      </c>
      <c r="N16" s="69" t="str">
        <f>IF(Okt.!$C12="Anwesenheit",Allgemein!$H$62,IF(Okt.!$C12="Fehlzeit",VLOOKUP(Okt.!$M12,Allgemein!$I$50:$J$58,2,FALSE),IF(Okt.!$C12="Wochenende",VLOOKUP(Okt.!$B12,Allgemein!$G$63:$H$64,2,FALSE),"")))</f>
        <v>F</v>
      </c>
      <c r="O16" s="69" t="str">
        <f>IF(Okt.!$C13="Anwesenheit",Allgemein!$H$62,IF(Okt.!$C13="Fehlzeit",VLOOKUP(Okt.!$M13,Allgemein!$I$50:$J$58,2,FALSE),IF(Okt.!$C13="Wochenende",VLOOKUP(Okt.!$B13,Allgemein!$G$63:$H$64,2,FALSE),"")))</f>
        <v>#</v>
      </c>
      <c r="P16" s="69" t="str">
        <f>IF(Okt.!$C14="Anwesenheit",Allgemein!$H$62,IF(Okt.!$C14="Fehlzeit",VLOOKUP(Okt.!$M14,Allgemein!$I$50:$J$58,2,FALSE),IF(Okt.!$C14="Wochenende",VLOOKUP(Okt.!$B14,Allgemein!$G$63:$H$64,2,FALSE),"")))</f>
        <v/>
      </c>
      <c r="Q16" s="69" t="str">
        <f>IF(Okt.!$C15="Anwesenheit",Allgemein!$H$62,IF(Okt.!$C15="Fehlzeit",VLOOKUP(Okt.!$M15,Allgemein!$I$50:$J$58,2,FALSE),IF(Okt.!$C15="Wochenende",VLOOKUP(Okt.!$B15,Allgemein!$G$63:$H$64,2,FALSE),"")))</f>
        <v/>
      </c>
      <c r="R16" s="69" t="str">
        <f>IF(Okt.!$C16="Anwesenheit",Allgemein!$H$62,IF(Okt.!$C16="Fehlzeit",VLOOKUP(Okt.!$M16,Allgemein!$I$50:$J$58,2,FALSE),IF(Okt.!$C16="Wochenende",VLOOKUP(Okt.!$B16,Allgemein!$G$63:$H$64,2,FALSE),"")))</f>
        <v/>
      </c>
      <c r="S16" s="69" t="str">
        <f>IF(Okt.!$C17="Anwesenheit",Allgemein!$H$62,IF(Okt.!$C17="Fehlzeit",VLOOKUP(Okt.!$M17,Allgemein!$I$50:$J$58,2,FALSE),IF(Okt.!$C17="Wochenende",VLOOKUP(Okt.!$B17,Allgemein!$G$63:$H$64,2,FALSE),"")))</f>
        <v/>
      </c>
      <c r="T16" s="69" t="str">
        <f>IF(Okt.!$C18="Anwesenheit",Allgemein!$H$62,IF(Okt.!$C18="Fehlzeit",VLOOKUP(Okt.!$M18,Allgemein!$I$50:$J$58,2,FALSE),IF(Okt.!$C18="Wochenende",VLOOKUP(Okt.!$B18,Allgemein!$G$63:$H$64,2,FALSE),"")))</f>
        <v/>
      </c>
      <c r="U16" s="69" t="str">
        <f>IF(Okt.!$C19="Anwesenheit",Allgemein!$H$62,IF(Okt.!$C19="Fehlzeit",VLOOKUP(Okt.!$M19,Allgemein!$I$50:$J$58,2,FALSE),IF(Okt.!$C19="Wochenende",VLOOKUP(Okt.!$B19,Allgemein!$G$63:$H$64,2,FALSE),"")))</f>
        <v>:</v>
      </c>
      <c r="V16" s="69" t="str">
        <f>IF(Okt.!$C20="Anwesenheit",Allgemein!$H$62,IF(Okt.!$C20="Fehlzeit",VLOOKUP(Okt.!$M20,Allgemein!$I$50:$J$58,2,FALSE),IF(Okt.!$C20="Wochenende",VLOOKUP(Okt.!$B20,Allgemein!$G$63:$H$64,2,FALSE),"")))</f>
        <v>#</v>
      </c>
      <c r="W16" s="69" t="str">
        <f>IF(Okt.!$C21="Anwesenheit",Allgemein!$H$62,IF(Okt.!$C21="Fehlzeit",VLOOKUP(Okt.!$M21,Allgemein!$I$50:$J$58,2,FALSE),IF(Okt.!$C21="Wochenende",VLOOKUP(Okt.!$B21,Allgemein!$G$63:$H$64,2,FALSE),"")))</f>
        <v/>
      </c>
      <c r="X16" s="69" t="str">
        <f>IF(Okt.!$C22="Anwesenheit",Allgemein!$H$62,IF(Okt.!$C22="Fehlzeit",VLOOKUP(Okt.!$M22,Allgemein!$I$50:$J$58,2,FALSE),IF(Okt.!$C22="Wochenende",VLOOKUP(Okt.!$B22,Allgemein!$G$63:$H$64,2,FALSE),"")))</f>
        <v/>
      </c>
      <c r="Y16" s="69" t="str">
        <f>IF(Okt.!$C23="Anwesenheit",Allgemein!$H$62,IF(Okt.!$C23="Fehlzeit",VLOOKUP(Okt.!$M23,Allgemein!$I$50:$J$58,2,FALSE),IF(Okt.!$C23="Wochenende",VLOOKUP(Okt.!$B23,Allgemein!$G$63:$H$64,2,FALSE),"")))</f>
        <v/>
      </c>
      <c r="Z16" s="69" t="str">
        <f>IF(Okt.!$C24="Anwesenheit",Allgemein!$H$62,IF(Okt.!$C24="Fehlzeit",VLOOKUP(Okt.!$M24,Allgemein!$I$50:$J$58,2,FALSE),IF(Okt.!$C24="Wochenende",VLOOKUP(Okt.!$B24,Allgemein!$G$63:$H$64,2,FALSE),"")))</f>
        <v/>
      </c>
      <c r="AA16" s="69" t="str">
        <f>IF(Okt.!$C25="Anwesenheit",Allgemein!$H$62,IF(Okt.!$C25="Fehlzeit",VLOOKUP(Okt.!$M25,Allgemein!$I$50:$J$58,2,FALSE),IF(Okt.!$C25="Wochenende",VLOOKUP(Okt.!$B25,Allgemein!$G$63:$H$64,2,FALSE),"")))</f>
        <v/>
      </c>
      <c r="AB16" s="69" t="str">
        <f>IF(Okt.!$C26="Anwesenheit",Allgemein!$H$62,IF(Okt.!$C26="Fehlzeit",VLOOKUP(Okt.!$M26,Allgemein!$I$50:$J$58,2,FALSE),IF(Okt.!$C26="Wochenende",VLOOKUP(Okt.!$B26,Allgemein!$G$63:$H$64,2,FALSE),"")))</f>
        <v>:</v>
      </c>
      <c r="AC16" s="69" t="str">
        <f>IF(Okt.!$C27="Anwesenheit",Allgemein!$H$62,IF(Okt.!$C27="Fehlzeit",VLOOKUP(Okt.!$M27,Allgemein!$I$50:$J$58,2,FALSE),IF(Okt.!$C27="Wochenende",VLOOKUP(Okt.!$B27,Allgemein!$G$63:$H$64,2,FALSE),"")))</f>
        <v>#</v>
      </c>
      <c r="AD16" s="69" t="str">
        <f>IF(Okt.!$C28="Anwesenheit",Allgemein!$H$62,IF(Okt.!$C28="Fehlzeit",VLOOKUP(Okt.!$M28,Allgemein!$I$50:$J$58,2,FALSE),IF(Okt.!$C28="Wochenende",VLOOKUP(Okt.!$B28,Allgemein!$G$63:$H$64,2,FALSE),"")))</f>
        <v/>
      </c>
      <c r="AE16" s="69" t="str">
        <f>IF(Okt.!$C29="Anwesenheit",Allgemein!$H$62,IF(Okt.!$C29="Fehlzeit",VLOOKUP(Okt.!$M29,Allgemein!$I$50:$J$58,2,FALSE),IF(Okt.!$C29="Wochenende",VLOOKUP(Okt.!$B29,Allgemein!$G$63:$H$64,2,FALSE),"")))</f>
        <v/>
      </c>
      <c r="AF16" s="69" t="str">
        <f>IF(Okt.!$C30="Anwesenheit",Allgemein!$H$62,IF(Okt.!$C30="Fehlzeit",VLOOKUP(Okt.!$M30,Allgemein!$I$50:$J$58,2,FALSE),IF(Okt.!$C30="Wochenende",VLOOKUP(Okt.!$B30,Allgemein!$G$63:$H$64,2,FALSE),"")))</f>
        <v/>
      </c>
      <c r="AG16" s="69" t="str">
        <f>IF(Okt.!$C31="Anwesenheit",Allgemein!$H$62,IF(Okt.!$C31="Fehlzeit",VLOOKUP(Okt.!$M31,Allgemein!$I$50:$J$58,2,FALSE),IF(Okt.!$C31="Wochenende",VLOOKUP(Okt.!$B31,Allgemein!$G$63:$H$64,2,FALSE),"")))</f>
        <v/>
      </c>
      <c r="AH16" s="69" t="str">
        <f>IF(Okt.!$C32="Anwesenheit",Allgemein!$H$62,IF(Okt.!$C32="Fehlzeit",VLOOKUP(Okt.!$M32,Allgemein!$I$50:$J$58,2,FALSE),IF(Okt.!$C32="Wochenende",VLOOKUP(Okt.!$B32,Allgemein!$G$63:$H$64,2,FALSE),"")))</f>
        <v/>
      </c>
      <c r="AI16" s="69" t="str">
        <f>IF(Okt.!$C33="Anwesenheit",Allgemein!$H$62,IF(Okt.!$C33="Fehlzeit",VLOOKUP(Okt.!$M33,Allgemein!$I$50:$J$58,2,FALSE),IF(Okt.!$C33="Wochenende",VLOOKUP(Okt.!$B33,Allgemein!$G$63:$H$64,2,FALSE),"")))</f>
        <v>:</v>
      </c>
      <c r="AJ16" s="69" t="str">
        <f>IF(Okt.!$C34="Anwesenheit",Allgemein!$H$62,IF(Okt.!$C34="Fehlzeit",VLOOKUP(Okt.!$M34,Allgemein!$I$50:$J$58,2,FALSE),IF(Okt.!$C34="Wochenende",VLOOKUP(Okt.!$B34,Allgemein!$G$63:$H$64,2,FALSE),"")))</f>
        <v>#</v>
      </c>
      <c r="AK16" s="69" t="str">
        <f>IF(Okt.!$C35="Anwesenheit",Allgemein!$H$62,IF(Okt.!$C35="Fehlzeit",VLOOKUP(Okt.!$M35,Allgemein!$I$50:$J$58,2,FALSE),IF(Okt.!$C35="Wochenende",VLOOKUP(Okt.!$B35,Allgemein!$G$63:$H$64,2,FALSE),"")))</f>
        <v/>
      </c>
      <c r="AL16" s="69" t="str">
        <f>IF(Okt.!$C36="Anwesenheit",Allgemein!$H$62,IF(Okt.!$C36="Fehlzeit",VLOOKUP(Okt.!$M36,Allgemein!$I$50:$J$58,2,FALSE),IF(Okt.!$C36="Wochenende",VLOOKUP(Okt.!$B36,Allgemein!$G$63:$H$64,2,FALSE),"")))</f>
        <v/>
      </c>
      <c r="AM16" s="69" t="str">
        <f>IF(Okt.!$C37="Anwesenheit",Allgemein!$H$62,IF(Okt.!$C37="Fehlzeit",VLOOKUP(Okt.!$M37,Allgemein!$I$50:$J$58,2,FALSE),IF(Okt.!$C37="Wochenende",VLOOKUP(Okt.!$B37,Allgemein!$G$63:$H$64,2,FALSE),"")))</f>
        <v/>
      </c>
      <c r="AN16" s="69" t="str">
        <f>IF(Okt.!$C38="Anwesenheit",Allgemein!$H$62,IF(Okt.!$C38="Fehlzeit",VLOOKUP(Okt.!$M38,Allgemein!$I$50:$J$58,2,FALSE),IF(Okt.!$C38="Wochenende",VLOOKUP(Okt.!$B38,Allgemein!$G$63:$H$64,2,FALSE),"")))</f>
        <v/>
      </c>
      <c r="AO16" s="69" t="str">
        <f>IF(Okt.!$C39="Anwesenheit",Allgemein!$H$62,IF(Okt.!$C39="Fehlzeit",VLOOKUP(Okt.!$M39,Allgemein!$I$50:$J$58,2,FALSE),IF(Okt.!$C39="Wochenende",VLOOKUP(Okt.!$B39,Allgemein!$G$63:$H$64,2,FALSE),"")))</f>
        <v/>
      </c>
      <c r="AP16" s="69" t="str">
        <f>IF(Okt.!$C40="Anwesenheit",Allgemein!$H$62,IF(Okt.!$C40="Fehlzeit",VLOOKUP(Okt.!$M40,Allgemein!$I$50:$J$58,2,FALSE),IF(Okt.!$C40="Wochenende",VLOOKUP(Okt.!$B40,Allgemein!$G$63:$H$64,2,FALSE),"")))</f>
        <v>:</v>
      </c>
    </row>
    <row r="17" spans="1:42" ht="15" customHeight="1" x14ac:dyDescent="0.3">
      <c r="A17" s="54" t="s">
        <v>21</v>
      </c>
      <c r="G17" s="11" t="s">
        <v>185</v>
      </c>
      <c r="H17" s="22">
        <v>46089</v>
      </c>
      <c r="I17" s="76">
        <v>0</v>
      </c>
      <c r="K17" s="67">
        <v>45231</v>
      </c>
      <c r="L17" s="69" t="str">
        <f>IF(Nov.!$C10="Anwesenheit",Allgemein!$H$62,IF(Nov.!$C10="Fehlzeit",VLOOKUP(Nov.!$M10,Allgemein!$I$50:$J$58,2,FALSE),IF(Nov.!$C10="Wochenende",VLOOKUP(Nov.!$B10,Allgemein!$G$63:$H$64,2,FALSE),"")))</f>
        <v>F</v>
      </c>
      <c r="M17" s="69" t="str">
        <f>IF(Nov.!$C11="Anwesenheit",Allgemein!$H$62,IF(Nov.!$C11="Fehlzeit",VLOOKUP(Nov.!$M11,Allgemein!$I$50:$J$58,2,FALSE),IF(Nov.!$C11="Wochenende",VLOOKUP(Nov.!$B11,Allgemein!$G$63:$H$64,2,FALSE),"")))</f>
        <v/>
      </c>
      <c r="N17" s="69" t="str">
        <f>IF(Nov.!$C12="Anwesenheit",Allgemein!$H$62,IF(Nov.!$C12="Fehlzeit",VLOOKUP(Nov.!$M12,Allgemein!$I$50:$J$58,2,FALSE),IF(Nov.!$C12="Wochenende",VLOOKUP(Nov.!$B12,Allgemein!$G$63:$H$64,2,FALSE),"")))</f>
        <v/>
      </c>
      <c r="O17" s="69" t="str">
        <f>IF(Nov.!$C13="Anwesenheit",Allgemein!$H$62,IF(Nov.!$C13="Fehlzeit",VLOOKUP(Nov.!$M13,Allgemein!$I$50:$J$58,2,FALSE),IF(Nov.!$C13="Wochenende",VLOOKUP(Nov.!$B13,Allgemein!$G$63:$H$64,2,FALSE),"")))</f>
        <v/>
      </c>
      <c r="P17" s="69" t="str">
        <f>IF(Nov.!$C14="Anwesenheit",Allgemein!$H$62,IF(Nov.!$C14="Fehlzeit",VLOOKUP(Nov.!$M14,Allgemein!$I$50:$J$58,2,FALSE),IF(Nov.!$C14="Wochenende",VLOOKUP(Nov.!$B14,Allgemein!$G$63:$H$64,2,FALSE),"")))</f>
        <v/>
      </c>
      <c r="Q17" s="69" t="str">
        <f>IF(Nov.!$C15="Anwesenheit",Allgemein!$H$62,IF(Nov.!$C15="Fehlzeit",VLOOKUP(Nov.!$M15,Allgemein!$I$50:$J$58,2,FALSE),IF(Nov.!$C15="Wochenende",VLOOKUP(Nov.!$B15,Allgemein!$G$63:$H$64,2,FALSE),"")))</f>
        <v/>
      </c>
      <c r="R17" s="69" t="str">
        <f>IF(Nov.!$C16="Anwesenheit",Allgemein!$H$62,IF(Nov.!$C16="Fehlzeit",VLOOKUP(Nov.!$M16,Allgemein!$I$50:$J$58,2,FALSE),IF(Nov.!$C16="Wochenende",VLOOKUP(Nov.!$B16,Allgemein!$G$63:$H$64,2,FALSE),"")))</f>
        <v>:</v>
      </c>
      <c r="S17" s="69" t="str">
        <f>IF(Nov.!$C17="Anwesenheit",Allgemein!$H$62,IF(Nov.!$C17="Fehlzeit",VLOOKUP(Nov.!$M17,Allgemein!$I$50:$J$58,2,FALSE),IF(Nov.!$C17="Wochenende",VLOOKUP(Nov.!$B17,Allgemein!$G$63:$H$64,2,FALSE),"")))</f>
        <v>#</v>
      </c>
      <c r="T17" s="69" t="str">
        <f>IF(Nov.!$C18="Anwesenheit",Allgemein!$H$62,IF(Nov.!$C18="Fehlzeit",VLOOKUP(Nov.!$M18,Allgemein!$I$50:$J$58,2,FALSE),IF(Nov.!$C18="Wochenende",VLOOKUP(Nov.!$B18,Allgemein!$G$63:$H$64,2,FALSE),"")))</f>
        <v/>
      </c>
      <c r="U17" s="69" t="str">
        <f>IF(Nov.!$C19="Anwesenheit",Allgemein!$H$62,IF(Nov.!$C19="Fehlzeit",VLOOKUP(Nov.!$M19,Allgemein!$I$50:$J$58,2,FALSE),IF(Nov.!$C19="Wochenende",VLOOKUP(Nov.!$B19,Allgemein!$G$63:$H$64,2,FALSE),"")))</f>
        <v/>
      </c>
      <c r="V17" s="69" t="str">
        <f>IF(Nov.!$C20="Anwesenheit",Allgemein!$H$62,IF(Nov.!$C20="Fehlzeit",VLOOKUP(Nov.!$M20,Allgemein!$I$50:$J$58,2,FALSE),IF(Nov.!$C20="Wochenende",VLOOKUP(Nov.!$B20,Allgemein!$G$63:$H$64,2,FALSE),"")))</f>
        <v/>
      </c>
      <c r="W17" s="69" t="str">
        <f>IF(Nov.!$C21="Anwesenheit",Allgemein!$H$62,IF(Nov.!$C21="Fehlzeit",VLOOKUP(Nov.!$M21,Allgemein!$I$50:$J$58,2,FALSE),IF(Nov.!$C21="Wochenende",VLOOKUP(Nov.!$B21,Allgemein!$G$63:$H$64,2,FALSE),"")))</f>
        <v/>
      </c>
      <c r="X17" s="69" t="str">
        <f>IF(Nov.!$C22="Anwesenheit",Allgemein!$H$62,IF(Nov.!$C22="Fehlzeit",VLOOKUP(Nov.!$M22,Allgemein!$I$50:$J$58,2,FALSE),IF(Nov.!$C22="Wochenende",VLOOKUP(Nov.!$B22,Allgemein!$G$63:$H$64,2,FALSE),"")))</f>
        <v/>
      </c>
      <c r="Y17" s="69" t="str">
        <f>IF(Nov.!$C23="Anwesenheit",Allgemein!$H$62,IF(Nov.!$C23="Fehlzeit",VLOOKUP(Nov.!$M23,Allgemein!$I$50:$J$58,2,FALSE),IF(Nov.!$C23="Wochenende",VLOOKUP(Nov.!$B23,Allgemein!$G$63:$H$64,2,FALSE),"")))</f>
        <v>:</v>
      </c>
      <c r="Z17" s="69" t="str">
        <f>IF(Nov.!$C24="Anwesenheit",Allgemein!$H$62,IF(Nov.!$C24="Fehlzeit",VLOOKUP(Nov.!$M24,Allgemein!$I$50:$J$58,2,FALSE),IF(Nov.!$C24="Wochenende",VLOOKUP(Nov.!$B24,Allgemein!$G$63:$H$64,2,FALSE),"")))</f>
        <v>#</v>
      </c>
      <c r="AA17" s="69" t="str">
        <f>IF(Nov.!$C25="Anwesenheit",Allgemein!$H$62,IF(Nov.!$C25="Fehlzeit",VLOOKUP(Nov.!$M25,Allgemein!$I$50:$J$58,2,FALSE),IF(Nov.!$C25="Wochenende",VLOOKUP(Nov.!$B25,Allgemein!$G$63:$H$64,2,FALSE),"")))</f>
        <v/>
      </c>
      <c r="AB17" s="69" t="str">
        <f>IF(Nov.!$C26="Anwesenheit",Allgemein!$H$62,IF(Nov.!$C26="Fehlzeit",VLOOKUP(Nov.!$M26,Allgemein!$I$50:$J$58,2,FALSE),IF(Nov.!$C26="Wochenende",VLOOKUP(Nov.!$B26,Allgemein!$G$63:$H$64,2,FALSE),"")))</f>
        <v/>
      </c>
      <c r="AC17" s="69" t="str">
        <f>IF(Nov.!$C27="Anwesenheit",Allgemein!$H$62,IF(Nov.!$C27="Fehlzeit",VLOOKUP(Nov.!$M27,Allgemein!$I$50:$J$58,2,FALSE),IF(Nov.!$C27="Wochenende",VLOOKUP(Nov.!$B27,Allgemein!$G$63:$H$64,2,FALSE),"")))</f>
        <v/>
      </c>
      <c r="AD17" s="69" t="str">
        <f>IF(Nov.!$C28="Anwesenheit",Allgemein!$H$62,IF(Nov.!$C28="Fehlzeit",VLOOKUP(Nov.!$M28,Allgemein!$I$50:$J$58,2,FALSE),IF(Nov.!$C28="Wochenende",VLOOKUP(Nov.!$B28,Allgemein!$G$63:$H$64,2,FALSE),"")))</f>
        <v/>
      </c>
      <c r="AE17" s="69" t="str">
        <f>IF(Nov.!$C29="Anwesenheit",Allgemein!$H$62,IF(Nov.!$C29="Fehlzeit",VLOOKUP(Nov.!$M29,Allgemein!$I$50:$J$58,2,FALSE),IF(Nov.!$C29="Wochenende",VLOOKUP(Nov.!$B29,Allgemein!$G$63:$H$64,2,FALSE),"")))</f>
        <v/>
      </c>
      <c r="AF17" s="69" t="str">
        <f>IF(Nov.!$C30="Anwesenheit",Allgemein!$H$62,IF(Nov.!$C30="Fehlzeit",VLOOKUP(Nov.!$M30,Allgemein!$I$50:$J$58,2,FALSE),IF(Nov.!$C30="Wochenende",VLOOKUP(Nov.!$B30,Allgemein!$G$63:$H$64,2,FALSE),"")))</f>
        <v>:</v>
      </c>
      <c r="AG17" s="69" t="str">
        <f>IF(Nov.!$C31="Anwesenheit",Allgemein!$H$62,IF(Nov.!$C31="Fehlzeit",VLOOKUP(Nov.!$M31,Allgemein!$I$50:$J$58,2,FALSE),IF(Nov.!$C31="Wochenende",VLOOKUP(Nov.!$B31,Allgemein!$G$63:$H$64,2,FALSE),"")))</f>
        <v>#</v>
      </c>
      <c r="AH17" s="69" t="str">
        <f>IF(Nov.!$C32="Anwesenheit",Allgemein!$H$62,IF(Nov.!$C32="Fehlzeit",VLOOKUP(Nov.!$M32,Allgemein!$I$50:$J$58,2,FALSE),IF(Nov.!$C32="Wochenende",VLOOKUP(Nov.!$B32,Allgemein!$G$63:$H$64,2,FALSE),"")))</f>
        <v/>
      </c>
      <c r="AI17" s="69" t="str">
        <f>IF(Nov.!$C33="Anwesenheit",Allgemein!$H$62,IF(Nov.!$C33="Fehlzeit",VLOOKUP(Nov.!$M33,Allgemein!$I$50:$J$58,2,FALSE),IF(Nov.!$C33="Wochenende",VLOOKUP(Nov.!$B33,Allgemein!$G$63:$H$64,2,FALSE),"")))</f>
        <v/>
      </c>
      <c r="AJ17" s="69" t="str">
        <f>IF(Nov.!$C34="Anwesenheit",Allgemein!$H$62,IF(Nov.!$C34="Fehlzeit",VLOOKUP(Nov.!$M34,Allgemein!$I$50:$J$58,2,FALSE),IF(Nov.!$C34="Wochenende",VLOOKUP(Nov.!$B34,Allgemein!$G$63:$H$64,2,FALSE),"")))</f>
        <v/>
      </c>
      <c r="AK17" s="69" t="str">
        <f>IF(Nov.!$C35="Anwesenheit",Allgemein!$H$62,IF(Nov.!$C35="Fehlzeit",VLOOKUP(Nov.!$M35,Allgemein!$I$50:$J$58,2,FALSE),IF(Nov.!$C35="Wochenende",VLOOKUP(Nov.!$B35,Allgemein!$G$63:$H$64,2,FALSE),"")))</f>
        <v/>
      </c>
      <c r="AL17" s="69" t="str">
        <f>IF(Nov.!$C36="Anwesenheit",Allgemein!$H$62,IF(Nov.!$C36="Fehlzeit",VLOOKUP(Nov.!$M36,Allgemein!$I$50:$J$58,2,FALSE),IF(Nov.!$C36="Wochenende",VLOOKUP(Nov.!$B36,Allgemein!$G$63:$H$64,2,FALSE),"")))</f>
        <v/>
      </c>
      <c r="AM17" s="69" t="str">
        <f>IF(Nov.!$C37="Anwesenheit",Allgemein!$H$62,IF(Nov.!$C37="Fehlzeit",VLOOKUP(Nov.!$M37,Allgemein!$I$50:$J$58,2,FALSE),IF(Nov.!$C37="Wochenende",VLOOKUP(Nov.!$B37,Allgemein!$G$63:$H$64,2,FALSE),"")))</f>
        <v>:</v>
      </c>
      <c r="AN17" s="69" t="str">
        <f>IF(Nov.!$C38="Anwesenheit",Allgemein!$H$62,IF(Nov.!$C38="Fehlzeit",VLOOKUP(Nov.!$M38,Allgemein!$I$50:$J$58,2,FALSE),IF(Nov.!$C38="Wochenende",VLOOKUP(Nov.!$B38,Allgemein!$G$63:$H$64,2,FALSE),"")))</f>
        <v>#</v>
      </c>
      <c r="AO17" s="69" t="str">
        <f>IF(Nov.!$C39="Anwesenheit",Allgemein!$H$62,IF(Nov.!$C39="Fehlzeit",VLOOKUP(Nov.!$M39,Allgemein!$I$50:$J$58,2,FALSE),IF(Nov.!$C39="Wochenende",VLOOKUP(Nov.!$B39,Allgemein!$G$63:$H$64,2,FALSE),"")))</f>
        <v/>
      </c>
      <c r="AP17" s="68"/>
    </row>
    <row r="18" spans="1:42" ht="15" customHeight="1" thickBot="1" x14ac:dyDescent="0.35">
      <c r="A18" s="1" t="s">
        <v>115</v>
      </c>
      <c r="G18" s="11" t="s">
        <v>187</v>
      </c>
      <c r="H18" s="22">
        <v>46110</v>
      </c>
      <c r="I18" s="76">
        <v>0</v>
      </c>
      <c r="K18" s="74">
        <v>45261</v>
      </c>
      <c r="L18" s="69" t="str">
        <f>IF(Dez.!$C10="Anwesenheit",Allgemein!$H$62,IF(Dez.!$C10="Fehlzeit",VLOOKUP(Dez.!$M10,Allgemein!$I$50:$J$58,2,FALSE),IF(Dez.!$C10="Wochenende",VLOOKUP(Dez.!$B10,Allgemein!$G$63:$H$64,2,FALSE),"")))</f>
        <v/>
      </c>
      <c r="M18" s="69" t="str">
        <f>IF(Dez.!$C11="Anwesenheit",Allgemein!$H$62,IF(Dez.!$C11="Fehlzeit",VLOOKUP(Dez.!$M11,Allgemein!$I$50:$J$58,2,FALSE),IF(Dez.!$C11="Wochenende",VLOOKUP(Dez.!$B11,Allgemein!$G$63:$H$64,2,FALSE),"")))</f>
        <v/>
      </c>
      <c r="N18" s="69" t="str">
        <f>IF(Dez.!$C12="Anwesenheit",Allgemein!$H$62,IF(Dez.!$C12="Fehlzeit",VLOOKUP(Dez.!$M12,Allgemein!$I$50:$J$58,2,FALSE),IF(Dez.!$C12="Wochenende",VLOOKUP(Dez.!$B12,Allgemein!$G$63:$H$64,2,FALSE),"")))</f>
        <v/>
      </c>
      <c r="O18" s="69" t="str">
        <f>IF(Dez.!$C13="Anwesenheit",Allgemein!$H$62,IF(Dez.!$C13="Fehlzeit",VLOOKUP(Dez.!$M13,Allgemein!$I$50:$J$58,2,FALSE),IF(Dez.!$C13="Wochenende",VLOOKUP(Dez.!$B13,Allgemein!$G$63:$H$64,2,FALSE),"")))</f>
        <v/>
      </c>
      <c r="P18" s="69" t="str">
        <f>IF(Dez.!$C14="Anwesenheit",Allgemein!$H$62,IF(Dez.!$C14="Fehlzeit",VLOOKUP(Dez.!$M14,Allgemein!$I$50:$J$58,2,FALSE),IF(Dez.!$C14="Wochenende",VLOOKUP(Dez.!$B14,Allgemein!$G$63:$H$64,2,FALSE),"")))</f>
        <v>:</v>
      </c>
      <c r="Q18" s="69" t="str">
        <f>IF(Dez.!$C15="Anwesenheit",Allgemein!$H$62,IF(Dez.!$C15="Fehlzeit",VLOOKUP(Dez.!$M15,Allgemein!$I$50:$J$58,2,FALSE),IF(Dez.!$C15="Wochenende",VLOOKUP(Dez.!$B15,Allgemein!$G$63:$H$64,2,FALSE),"")))</f>
        <v>#</v>
      </c>
      <c r="R18" s="69" t="str">
        <f>IF(Dez.!$C16="Anwesenheit",Allgemein!$H$62,IF(Dez.!$C16="Fehlzeit",VLOOKUP(Dez.!$M16,Allgemein!$I$50:$J$58,2,FALSE),IF(Dez.!$C16="Wochenende",VLOOKUP(Dez.!$B16,Allgemein!$G$63:$H$64,2,FALSE),"")))</f>
        <v/>
      </c>
      <c r="S18" s="69" t="str">
        <f>IF(Dez.!$C17="Anwesenheit",Allgemein!$H$62,IF(Dez.!$C17="Fehlzeit",VLOOKUP(Dez.!$M17,Allgemein!$I$50:$J$58,2,FALSE),IF(Dez.!$C17="Wochenende",VLOOKUP(Dez.!$B17,Allgemein!$G$63:$H$64,2,FALSE),"")))</f>
        <v/>
      </c>
      <c r="T18" s="69" t="str">
        <f>IF(Dez.!$C18="Anwesenheit",Allgemein!$H$62,IF(Dez.!$C18="Fehlzeit",VLOOKUP(Dez.!$M18,Allgemein!$I$50:$J$58,2,FALSE),IF(Dez.!$C18="Wochenende",VLOOKUP(Dez.!$B18,Allgemein!$G$63:$H$64,2,FALSE),"")))</f>
        <v/>
      </c>
      <c r="U18" s="69" t="str">
        <f>IF(Dez.!$C19="Anwesenheit",Allgemein!$H$62,IF(Dez.!$C19="Fehlzeit",VLOOKUP(Dez.!$M19,Allgemein!$I$50:$J$58,2,FALSE),IF(Dez.!$C19="Wochenende",VLOOKUP(Dez.!$B19,Allgemein!$G$63:$H$64,2,FALSE),"")))</f>
        <v/>
      </c>
      <c r="V18" s="69" t="str">
        <f>IF(Dez.!$C20="Anwesenheit",Allgemein!$H$62,IF(Dez.!$C20="Fehlzeit",VLOOKUP(Dez.!$M20,Allgemein!$I$50:$J$58,2,FALSE),IF(Dez.!$C20="Wochenende",VLOOKUP(Dez.!$B20,Allgemein!$G$63:$H$64,2,FALSE),"")))</f>
        <v/>
      </c>
      <c r="W18" s="69" t="str">
        <f>IF(Dez.!$C21="Anwesenheit",Allgemein!$H$62,IF(Dez.!$C21="Fehlzeit",VLOOKUP(Dez.!$M21,Allgemein!$I$50:$J$58,2,FALSE),IF(Dez.!$C21="Wochenende",VLOOKUP(Dez.!$B21,Allgemein!$G$63:$H$64,2,FALSE),"")))</f>
        <v>:</v>
      </c>
      <c r="X18" s="69" t="str">
        <f>IF(Dez.!$C22="Anwesenheit",Allgemein!$H$62,IF(Dez.!$C22="Fehlzeit",VLOOKUP(Dez.!$M22,Allgemein!$I$50:$J$58,2,FALSE),IF(Dez.!$C22="Wochenende",VLOOKUP(Dez.!$B22,Allgemein!$G$63:$H$64,2,FALSE),"")))</f>
        <v>#</v>
      </c>
      <c r="Y18" s="69" t="str">
        <f>IF(Dez.!$C23="Anwesenheit",Allgemein!$H$62,IF(Dez.!$C23="Fehlzeit",VLOOKUP(Dez.!$M23,Allgemein!$I$50:$J$58,2,FALSE),IF(Dez.!$C23="Wochenende",VLOOKUP(Dez.!$B23,Allgemein!$G$63:$H$64,2,FALSE),"")))</f>
        <v/>
      </c>
      <c r="Z18" s="69" t="str">
        <f>IF(Dez.!$C24="Anwesenheit",Allgemein!$H$62,IF(Dez.!$C24="Fehlzeit",VLOOKUP(Dez.!$M24,Allgemein!$I$50:$J$58,2,FALSE),IF(Dez.!$C24="Wochenende",VLOOKUP(Dez.!$B24,Allgemein!$G$63:$H$64,2,FALSE),"")))</f>
        <v/>
      </c>
      <c r="AA18" s="69" t="str">
        <f>IF(Dez.!$C25="Anwesenheit",Allgemein!$H$62,IF(Dez.!$C25="Fehlzeit",VLOOKUP(Dez.!$M25,Allgemein!$I$50:$J$58,2,FALSE),IF(Dez.!$C25="Wochenende",VLOOKUP(Dez.!$B25,Allgemein!$G$63:$H$64,2,FALSE),"")))</f>
        <v/>
      </c>
      <c r="AB18" s="69" t="str">
        <f>IF(Dez.!$C26="Anwesenheit",Allgemein!$H$62,IF(Dez.!$C26="Fehlzeit",VLOOKUP(Dez.!$M26,Allgemein!$I$50:$J$58,2,FALSE),IF(Dez.!$C26="Wochenende",VLOOKUP(Dez.!$B26,Allgemein!$G$63:$H$64,2,FALSE),"")))</f>
        <v/>
      </c>
      <c r="AC18" s="69" t="str">
        <f>IF(Dez.!$C27="Anwesenheit",Allgemein!$H$62,IF(Dez.!$C27="Fehlzeit",VLOOKUP(Dez.!$M27,Allgemein!$I$50:$J$58,2,FALSE),IF(Dez.!$C27="Wochenende",VLOOKUP(Dez.!$B27,Allgemein!$G$63:$H$64,2,FALSE),"")))</f>
        <v/>
      </c>
      <c r="AD18" s="69" t="str">
        <f>IF(Dez.!$C28="Anwesenheit",Allgemein!$H$62,IF(Dez.!$C28="Fehlzeit",VLOOKUP(Dez.!$M28,Allgemein!$I$50:$J$58,2,FALSE),IF(Dez.!$C28="Wochenende",VLOOKUP(Dez.!$B28,Allgemein!$G$63:$H$64,2,FALSE),"")))</f>
        <v>:</v>
      </c>
      <c r="AE18" s="69" t="str">
        <f>IF(Dez.!$C29="Anwesenheit",Allgemein!$H$62,IF(Dez.!$C29="Fehlzeit",VLOOKUP(Dez.!$M29,Allgemein!$I$50:$J$58,2,FALSE),IF(Dez.!$C29="Wochenende",VLOOKUP(Dez.!$B29,Allgemein!$G$63:$H$64,2,FALSE),"")))</f>
        <v>#</v>
      </c>
      <c r="AF18" s="69" t="str">
        <f>IF(Dez.!$C30="Anwesenheit",Allgemein!$H$62,IF(Dez.!$C30="Fehlzeit",VLOOKUP(Dez.!$M30,Allgemein!$I$50:$J$58,2,FALSE),IF(Dez.!$C30="Wochenende",VLOOKUP(Dez.!$B30,Allgemein!$G$63:$H$64,2,FALSE),"")))</f>
        <v/>
      </c>
      <c r="AG18" s="69" t="str">
        <f>IF(Dez.!$C31="Anwesenheit",Allgemein!$H$62,IF(Dez.!$C31="Fehlzeit",VLOOKUP(Dez.!$M31,Allgemein!$I$50:$J$58,2,FALSE),IF(Dez.!$C31="Wochenende",VLOOKUP(Dez.!$B31,Allgemein!$G$63:$H$64,2,FALSE),"")))</f>
        <v/>
      </c>
      <c r="AH18" s="69" t="str">
        <f>IF(Dez.!$C32="Anwesenheit",Allgemein!$H$62,IF(Dez.!$C32="Fehlzeit",VLOOKUP(Dez.!$M32,Allgemein!$I$50:$J$58,2,FALSE),IF(Dez.!$C32="Wochenende",VLOOKUP(Dez.!$B32,Allgemein!$G$63:$H$64,2,FALSE),"")))</f>
        <v/>
      </c>
      <c r="AI18" s="69" t="str">
        <f>IF(Dez.!$C33="Anwesenheit",Allgemein!$H$62,IF(Dez.!$C33="Fehlzeit",VLOOKUP(Dez.!$M33,Allgemein!$I$50:$J$58,2,FALSE),IF(Dez.!$C33="Wochenende",VLOOKUP(Dez.!$B33,Allgemein!$G$63:$H$64,2,FALSE),"")))</f>
        <v>F</v>
      </c>
      <c r="AJ18" s="69" t="str">
        <f>IF(Dez.!$C34="Anwesenheit",Allgemein!$H$62,IF(Dez.!$C34="Fehlzeit",VLOOKUP(Dez.!$M34,Allgemein!$I$50:$J$58,2,FALSE),IF(Dez.!$C34="Wochenende",VLOOKUP(Dez.!$B34,Allgemein!$G$63:$H$64,2,FALSE),"")))</f>
        <v>F</v>
      </c>
      <c r="AK18" s="69" t="str">
        <f>IF(Dez.!$C35="Anwesenheit",Allgemein!$H$62,IF(Dez.!$C35="Fehlzeit",VLOOKUP(Dez.!$M35,Allgemein!$I$50:$J$58,2,FALSE),IF(Dez.!$C35="Wochenende",VLOOKUP(Dez.!$B35,Allgemein!$G$63:$H$64,2,FALSE),"")))</f>
        <v>F</v>
      </c>
      <c r="AL18" s="69" t="str">
        <f>IF(Dez.!$C36="Anwesenheit",Allgemein!$H$62,IF(Dez.!$C36="Fehlzeit",VLOOKUP(Dez.!$M36,Allgemein!$I$50:$J$58,2,FALSE),IF(Dez.!$C36="Wochenende",VLOOKUP(Dez.!$B36,Allgemein!$G$63:$H$64,2,FALSE),"")))</f>
        <v>#</v>
      </c>
      <c r="AM18" s="69" t="str">
        <f>IF(Dez.!$C37="Anwesenheit",Allgemein!$H$62,IF(Dez.!$C37="Fehlzeit",VLOOKUP(Dez.!$M37,Allgemein!$I$50:$J$58,2,FALSE),IF(Dez.!$C37="Wochenende",VLOOKUP(Dez.!$B37,Allgemein!$G$63:$H$64,2,FALSE),"")))</f>
        <v/>
      </c>
      <c r="AN18" s="69" t="str">
        <f>IF(Dez.!$C38="Anwesenheit",Allgemein!$H$62,IF(Dez.!$C38="Fehlzeit",VLOOKUP(Dez.!$M38,Allgemein!$I$50:$J$58,2,FALSE),IF(Dez.!$C38="Wochenende",VLOOKUP(Dez.!$B38,Allgemein!$G$63:$H$64,2,FALSE),"")))</f>
        <v/>
      </c>
      <c r="AO18" s="69" t="str">
        <f>IF(Dez.!$C39="Anwesenheit",Allgemein!$H$62,IF(Dez.!$C39="Fehlzeit",VLOOKUP(Dez.!$M39,Allgemein!$I$50:$J$58,2,FALSE),IF(Dez.!$C39="Wochenende",VLOOKUP(Dez.!$B39,Allgemein!$G$63:$H$64,2,FALSE),"")))</f>
        <v/>
      </c>
      <c r="AP18" s="69" t="str">
        <f>IF(Dez.!$C40="Anwesenheit",Allgemein!$H$62,IF(Dez.!$C40="Fehlzeit",VLOOKUP(Dez.!$M40,Allgemein!$I$50:$J$58,2,FALSE),IF(Dez.!$C40="Wochenende",VLOOKUP(Dez.!$B40,Allgemein!$G$63:$H$64,2,FALSE),"")))</f>
        <v>F</v>
      </c>
    </row>
    <row r="19" spans="1:42" ht="15" customHeight="1" thickBot="1" x14ac:dyDescent="0.35">
      <c r="A19" s="110" t="s">
        <v>45</v>
      </c>
      <c r="B19" s="111"/>
      <c r="C19" s="112"/>
      <c r="G19" s="11" t="s">
        <v>188</v>
      </c>
      <c r="H19" s="22">
        <v>46114</v>
      </c>
      <c r="I19" s="76">
        <v>0</v>
      </c>
    </row>
    <row r="20" spans="1:42" ht="15" customHeight="1" x14ac:dyDescent="0.3">
      <c r="A20" s="73" t="s">
        <v>9</v>
      </c>
      <c r="B20" s="73" t="s">
        <v>67</v>
      </c>
      <c r="C20" s="71" t="s">
        <v>80</v>
      </c>
      <c r="G20" s="11" t="s">
        <v>129</v>
      </c>
      <c r="H20" s="22">
        <v>46115</v>
      </c>
      <c r="I20" s="76">
        <v>1</v>
      </c>
      <c r="AB20" s="70"/>
    </row>
    <row r="21" spans="1:42" ht="15" customHeight="1" x14ac:dyDescent="0.3">
      <c r="A21" s="13" t="s">
        <v>64</v>
      </c>
      <c r="B21" s="13" t="s">
        <v>64</v>
      </c>
      <c r="C21" s="12" t="s">
        <v>64</v>
      </c>
      <c r="G21" s="11" t="s">
        <v>189</v>
      </c>
      <c r="H21" s="22">
        <v>46116</v>
      </c>
      <c r="I21" s="76">
        <v>0</v>
      </c>
    </row>
    <row r="22" spans="1:42" ht="15" customHeight="1" x14ac:dyDescent="0.3">
      <c r="A22" s="13" t="s">
        <v>12</v>
      </c>
      <c r="B22" s="75" t="s">
        <v>68</v>
      </c>
      <c r="C22" s="12" t="s">
        <v>81</v>
      </c>
      <c r="G22" s="11" t="s">
        <v>130</v>
      </c>
      <c r="H22" s="22">
        <v>46117</v>
      </c>
      <c r="I22" s="76">
        <v>1</v>
      </c>
    </row>
    <row r="23" spans="1:42" ht="15" customHeight="1" x14ac:dyDescent="0.3">
      <c r="A23" s="13" t="s">
        <v>10</v>
      </c>
      <c r="B23" s="75" t="s">
        <v>69</v>
      </c>
      <c r="C23" s="12" t="s">
        <v>82</v>
      </c>
      <c r="G23" s="11" t="s">
        <v>131</v>
      </c>
      <c r="H23" s="22">
        <v>46148</v>
      </c>
      <c r="I23" s="76">
        <v>1</v>
      </c>
    </row>
    <row r="24" spans="1:42" ht="15" customHeight="1" x14ac:dyDescent="0.3">
      <c r="A24" s="13" t="s">
        <v>11</v>
      </c>
      <c r="B24" s="75" t="s">
        <v>70</v>
      </c>
      <c r="C24" s="12" t="s">
        <v>83</v>
      </c>
      <c r="G24" s="11" t="s">
        <v>190</v>
      </c>
      <c r="H24" s="22">
        <v>46142</v>
      </c>
      <c r="I24" s="76">
        <v>0</v>
      </c>
    </row>
    <row r="25" spans="1:42" ht="15" customHeight="1" x14ac:dyDescent="0.3">
      <c r="A25" s="1" t="s">
        <v>115</v>
      </c>
      <c r="B25" s="75" t="s">
        <v>71</v>
      </c>
      <c r="C25" s="12" t="s">
        <v>84</v>
      </c>
      <c r="G25" s="11" t="s">
        <v>132</v>
      </c>
      <c r="H25" s="22">
        <v>46143</v>
      </c>
      <c r="I25" s="76">
        <v>1</v>
      </c>
    </row>
    <row r="26" spans="1:42" ht="15" customHeight="1" x14ac:dyDescent="0.3">
      <c r="B26" s="75" t="s">
        <v>72</v>
      </c>
      <c r="C26" s="12" t="s">
        <v>85</v>
      </c>
      <c r="G26" s="11" t="s">
        <v>191</v>
      </c>
      <c r="H26" s="22">
        <v>46152</v>
      </c>
      <c r="I26" s="76">
        <v>0</v>
      </c>
    </row>
    <row r="27" spans="1:42" ht="15" customHeight="1" x14ac:dyDescent="0.3">
      <c r="B27" s="75" t="s">
        <v>73</v>
      </c>
      <c r="C27" s="12" t="s">
        <v>86</v>
      </c>
      <c r="G27" s="11" t="s">
        <v>204</v>
      </c>
      <c r="H27" s="22">
        <v>46156</v>
      </c>
      <c r="I27" s="76">
        <v>1</v>
      </c>
    </row>
    <row r="28" spans="1:42" ht="15" customHeight="1" x14ac:dyDescent="0.3">
      <c r="B28" s="75" t="s">
        <v>74</v>
      </c>
      <c r="C28" s="12" t="s">
        <v>87</v>
      </c>
      <c r="G28" s="11" t="s">
        <v>133</v>
      </c>
      <c r="H28" s="22">
        <v>46166</v>
      </c>
      <c r="I28" s="76">
        <v>1</v>
      </c>
    </row>
    <row r="29" spans="1:42" ht="15" customHeight="1" x14ac:dyDescent="0.3">
      <c r="B29" s="75" t="s">
        <v>75</v>
      </c>
      <c r="C29" s="12" t="s">
        <v>88</v>
      </c>
      <c r="G29" s="11" t="s">
        <v>134</v>
      </c>
      <c r="H29" s="22">
        <v>46167</v>
      </c>
      <c r="I29" s="76">
        <v>1</v>
      </c>
    </row>
    <row r="30" spans="1:42" ht="15" customHeight="1" x14ac:dyDescent="0.3">
      <c r="B30" s="75" t="s">
        <v>76</v>
      </c>
      <c r="C30" s="12" t="s">
        <v>89</v>
      </c>
      <c r="G30" s="11" t="s">
        <v>192</v>
      </c>
      <c r="H30" s="22">
        <v>46174</v>
      </c>
      <c r="I30" s="76">
        <v>0</v>
      </c>
    </row>
    <row r="31" spans="1:42" ht="15" customHeight="1" x14ac:dyDescent="0.3">
      <c r="B31" s="75" t="s">
        <v>77</v>
      </c>
      <c r="C31" s="12" t="s">
        <v>90</v>
      </c>
      <c r="G31" s="11" t="s">
        <v>135</v>
      </c>
      <c r="H31" s="22">
        <v>46177</v>
      </c>
      <c r="I31" s="76">
        <v>1</v>
      </c>
    </row>
    <row r="32" spans="1:42" ht="15" customHeight="1" x14ac:dyDescent="0.3">
      <c r="B32" s="11" t="s">
        <v>115</v>
      </c>
      <c r="C32" s="12" t="s">
        <v>91</v>
      </c>
      <c r="G32" s="11" t="s">
        <v>193</v>
      </c>
      <c r="H32" s="22">
        <v>46242</v>
      </c>
      <c r="I32" s="76">
        <v>0</v>
      </c>
    </row>
    <row r="33" spans="3:10" ht="15" customHeight="1" x14ac:dyDescent="0.3">
      <c r="C33" s="12" t="s">
        <v>92</v>
      </c>
      <c r="G33" s="11" t="s">
        <v>136</v>
      </c>
      <c r="H33" s="22">
        <v>46249</v>
      </c>
      <c r="I33" s="76">
        <v>1</v>
      </c>
    </row>
    <row r="34" spans="3:10" ht="15" customHeight="1" x14ac:dyDescent="0.3">
      <c r="C34" s="12" t="s">
        <v>93</v>
      </c>
      <c r="G34" s="11" t="s">
        <v>194</v>
      </c>
      <c r="H34" s="22">
        <v>46285</v>
      </c>
      <c r="I34" s="76">
        <v>0</v>
      </c>
    </row>
    <row r="35" spans="3:10" ht="15" customHeight="1" x14ac:dyDescent="0.3">
      <c r="C35" s="12" t="s">
        <v>94</v>
      </c>
      <c r="G35" s="11" t="s">
        <v>137</v>
      </c>
      <c r="H35" s="22">
        <v>46298</v>
      </c>
      <c r="I35" s="76">
        <v>1</v>
      </c>
    </row>
    <row r="36" spans="3:10" ht="15" customHeight="1" x14ac:dyDescent="0.3">
      <c r="C36" s="12" t="s">
        <v>95</v>
      </c>
      <c r="G36" s="11" t="s">
        <v>138</v>
      </c>
      <c r="H36" s="22">
        <v>46326</v>
      </c>
      <c r="I36" s="76">
        <v>0</v>
      </c>
    </row>
    <row r="37" spans="3:10" ht="15" customHeight="1" x14ac:dyDescent="0.3">
      <c r="C37" s="12" t="s">
        <v>96</v>
      </c>
      <c r="G37" s="11" t="s">
        <v>139</v>
      </c>
      <c r="H37" s="22">
        <v>46327</v>
      </c>
      <c r="I37" s="76">
        <v>1</v>
      </c>
    </row>
    <row r="38" spans="3:10" ht="15" customHeight="1" x14ac:dyDescent="0.3">
      <c r="C38" s="1" t="s">
        <v>115</v>
      </c>
      <c r="G38" s="11" t="s">
        <v>195</v>
      </c>
      <c r="H38" s="22">
        <v>46328</v>
      </c>
      <c r="I38" s="76">
        <v>0</v>
      </c>
    </row>
    <row r="39" spans="3:10" ht="15" customHeight="1" x14ac:dyDescent="0.3">
      <c r="G39" s="11" t="s">
        <v>196</v>
      </c>
      <c r="H39" s="22">
        <v>46341</v>
      </c>
      <c r="I39" s="76">
        <v>0</v>
      </c>
    </row>
    <row r="40" spans="3:10" ht="15" customHeight="1" x14ac:dyDescent="0.3">
      <c r="G40" s="11" t="s">
        <v>140</v>
      </c>
      <c r="H40" s="22">
        <v>46344</v>
      </c>
      <c r="I40" s="76">
        <v>0</v>
      </c>
    </row>
    <row r="41" spans="3:10" ht="15" customHeight="1" x14ac:dyDescent="0.3">
      <c r="G41" s="11" t="s">
        <v>197</v>
      </c>
      <c r="H41" s="22">
        <v>46348</v>
      </c>
      <c r="I41" s="76">
        <v>0</v>
      </c>
    </row>
    <row r="42" spans="3:10" ht="15" customHeight="1" x14ac:dyDescent="0.3">
      <c r="G42" s="11" t="s">
        <v>198</v>
      </c>
      <c r="H42" s="22">
        <v>46380</v>
      </c>
      <c r="I42" s="76">
        <v>0.5</v>
      </c>
    </row>
    <row r="43" spans="3:10" ht="15" customHeight="1" x14ac:dyDescent="0.3">
      <c r="G43" s="11" t="s">
        <v>141</v>
      </c>
      <c r="H43" s="22">
        <v>46381</v>
      </c>
      <c r="I43" s="76">
        <v>1</v>
      </c>
    </row>
    <row r="44" spans="3:10" ht="15" customHeight="1" x14ac:dyDescent="0.3">
      <c r="G44" s="11" t="s">
        <v>142</v>
      </c>
      <c r="H44" s="22">
        <v>46382</v>
      </c>
      <c r="I44" s="76">
        <v>1</v>
      </c>
    </row>
    <row r="45" spans="3:10" ht="15" customHeight="1" x14ac:dyDescent="0.3">
      <c r="G45" s="11" t="s">
        <v>143</v>
      </c>
      <c r="H45" s="22">
        <v>46387</v>
      </c>
      <c r="I45" s="76">
        <v>0.5</v>
      </c>
    </row>
    <row r="46" spans="3:10" ht="15" customHeight="1" thickBot="1" x14ac:dyDescent="0.35"/>
    <row r="47" spans="3:10" ht="15" customHeight="1" thickBot="1" x14ac:dyDescent="0.35">
      <c r="G47" s="110" t="s">
        <v>162</v>
      </c>
      <c r="H47" s="111"/>
      <c r="I47" s="111"/>
      <c r="J47" s="112"/>
    </row>
    <row r="48" spans="3:10" ht="15" customHeight="1" x14ac:dyDescent="0.3">
      <c r="G48" s="71" t="s">
        <v>40</v>
      </c>
      <c r="H48" s="71" t="s">
        <v>200</v>
      </c>
      <c r="I48" s="71" t="s">
        <v>59</v>
      </c>
      <c r="J48" s="71" t="s">
        <v>158</v>
      </c>
    </row>
    <row r="49" spans="7:10" ht="15" customHeight="1" x14ac:dyDescent="0.3">
      <c r="G49" s="12" t="s">
        <v>64</v>
      </c>
      <c r="H49" s="11" t="s">
        <v>201</v>
      </c>
      <c r="I49" s="12" t="s">
        <v>64</v>
      </c>
      <c r="J49" s="77" t="s">
        <v>157</v>
      </c>
    </row>
    <row r="50" spans="7:10" ht="15" customHeight="1" x14ac:dyDescent="0.3">
      <c r="G50" s="12" t="s">
        <v>65</v>
      </c>
      <c r="H50" s="11" t="s">
        <v>202</v>
      </c>
      <c r="I50" s="12" t="s">
        <v>27</v>
      </c>
      <c r="J50" s="11" t="s">
        <v>145</v>
      </c>
    </row>
    <row r="51" spans="7:10" ht="15" customHeight="1" x14ac:dyDescent="0.3">
      <c r="G51" s="12" t="s">
        <v>58</v>
      </c>
      <c r="H51" s="11" t="s">
        <v>203</v>
      </c>
      <c r="I51" s="12" t="s">
        <v>62</v>
      </c>
      <c r="J51" s="11" t="s">
        <v>146</v>
      </c>
    </row>
    <row r="52" spans="7:10" ht="15" customHeight="1" x14ac:dyDescent="0.3">
      <c r="G52" s="12" t="s">
        <v>60</v>
      </c>
      <c r="H52" s="11"/>
      <c r="I52" s="12" t="s">
        <v>28</v>
      </c>
      <c r="J52" s="11" t="s">
        <v>150</v>
      </c>
    </row>
    <row r="53" spans="7:10" ht="15" customHeight="1" x14ac:dyDescent="0.3">
      <c r="I53" s="12" t="s">
        <v>29</v>
      </c>
      <c r="J53" s="11" t="s">
        <v>151</v>
      </c>
    </row>
    <row r="54" spans="7:10" ht="15" customHeight="1" x14ac:dyDescent="0.3">
      <c r="I54" s="12" t="s">
        <v>30</v>
      </c>
      <c r="J54" s="11" t="s">
        <v>152</v>
      </c>
    </row>
    <row r="55" spans="7:10" ht="15" customHeight="1" x14ac:dyDescent="0.3">
      <c r="I55" s="12" t="s">
        <v>168</v>
      </c>
      <c r="J55" s="11" t="s">
        <v>179</v>
      </c>
    </row>
    <row r="56" spans="7:10" ht="15" customHeight="1" x14ac:dyDescent="0.3">
      <c r="I56" s="12" t="s">
        <v>31</v>
      </c>
      <c r="J56" s="11" t="s">
        <v>148</v>
      </c>
    </row>
    <row r="57" spans="7:10" ht="15" customHeight="1" x14ac:dyDescent="0.3">
      <c r="I57" s="12" t="s">
        <v>32</v>
      </c>
      <c r="J57" s="11" t="s">
        <v>149</v>
      </c>
    </row>
    <row r="58" spans="7:10" ht="15" customHeight="1" x14ac:dyDescent="0.3">
      <c r="I58" s="12" t="s">
        <v>33</v>
      </c>
      <c r="J58" s="11" t="s">
        <v>147</v>
      </c>
    </row>
    <row r="59" spans="7:10" ht="15" customHeight="1" thickBot="1" x14ac:dyDescent="0.35"/>
    <row r="60" spans="7:10" ht="15" customHeight="1" thickBot="1" x14ac:dyDescent="0.35">
      <c r="G60" s="110" t="s">
        <v>156</v>
      </c>
      <c r="H60" s="112"/>
    </row>
    <row r="61" spans="7:10" ht="15" customHeight="1" x14ac:dyDescent="0.3">
      <c r="G61" s="71" t="s">
        <v>40</v>
      </c>
      <c r="H61" s="71" t="s">
        <v>158</v>
      </c>
      <c r="I61" s="49"/>
    </row>
    <row r="62" spans="7:10" ht="15" customHeight="1" x14ac:dyDescent="0.3">
      <c r="G62" s="78" t="s">
        <v>65</v>
      </c>
      <c r="H62" s="77" t="s">
        <v>153</v>
      </c>
    </row>
    <row r="63" spans="7:10" ht="15" customHeight="1" x14ac:dyDescent="0.3">
      <c r="G63" s="11" t="s">
        <v>104</v>
      </c>
      <c r="H63" s="11" t="s">
        <v>154</v>
      </c>
    </row>
    <row r="64" spans="7:10" ht="15" customHeight="1" x14ac:dyDescent="0.3">
      <c r="G64" s="11" t="s">
        <v>105</v>
      </c>
      <c r="H64" s="11" t="s">
        <v>155</v>
      </c>
    </row>
  </sheetData>
  <mergeCells count="5">
    <mergeCell ref="A6:E6"/>
    <mergeCell ref="A19:C19"/>
    <mergeCell ref="G6:I6"/>
    <mergeCell ref="G47:J47"/>
    <mergeCell ref="G60:H6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806FF-F610-42E3-A7FD-6F3B092FA09E}">
  <sheetPr>
    <tabColor rgb="FFEADEE3"/>
  </sheetPr>
  <dimension ref="A3:AA53"/>
  <sheetViews>
    <sheetView workbookViewId="0">
      <selection activeCell="A10" sqref="A10:A40"/>
    </sheetView>
  </sheetViews>
  <sheetFormatPr baseColWidth="10" defaultRowHeight="15" customHeight="1" x14ac:dyDescent="0.3"/>
  <cols>
    <col min="1" max="1" width="12.42578125" bestFit="1" customWidth="1"/>
    <col min="2" max="2" width="11.7109375" bestFit="1" customWidth="1"/>
    <col min="3" max="3" width="15.85546875" bestFit="1" customWidth="1"/>
    <col min="4" max="4" width="12.28515625" bestFit="1" customWidth="1"/>
    <col min="5" max="5" width="15.140625" bestFit="1" customWidth="1"/>
    <col min="6" max="6" width="14.7109375" bestFit="1" customWidth="1"/>
    <col min="7" max="7" width="10.85546875" bestFit="1" customWidth="1"/>
    <col min="8" max="8" width="15.85546875" bestFit="1" customWidth="1"/>
    <col min="9" max="9" width="15.42578125" bestFit="1" customWidth="1"/>
    <col min="10" max="10" width="10.7109375" bestFit="1" customWidth="1"/>
    <col min="11" max="11" width="13.28515625" bestFit="1" customWidth="1"/>
    <col min="12" max="12" width="14.5703125" bestFit="1" customWidth="1"/>
    <col min="13" max="13" width="12.28515625" bestFit="1" customWidth="1"/>
    <col min="14" max="14" width="12" bestFit="1" customWidth="1"/>
    <col min="15" max="15" width="11.5703125" bestFit="1" customWidth="1"/>
    <col min="16" max="16" width="11.140625" bestFit="1" customWidth="1"/>
    <col min="17" max="17" width="16.85546875" bestFit="1" customWidth="1"/>
    <col min="18" max="18" width="5.7109375" style="49" customWidth="1"/>
    <col min="19" max="19" width="6.5703125" style="49" bestFit="1" customWidth="1"/>
    <col min="20" max="20" width="14.140625" style="49" bestFit="1" customWidth="1"/>
    <col min="21" max="21" width="9.7109375" style="49" bestFit="1" customWidth="1"/>
    <col min="22" max="22" width="6" style="49" bestFit="1" customWidth="1"/>
    <col min="23" max="23" width="9.5703125" style="49" bestFit="1" customWidth="1"/>
    <col min="24" max="27" width="11.5703125" style="49"/>
  </cols>
  <sheetData>
    <row r="3" spans="1:27" s="21" customFormat="1" ht="15" customHeigh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s="21" customFormat="1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s="21" customFormat="1" ht="15" customHeigh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s="21" customFormat="1" ht="15" customHeight="1" x14ac:dyDescent="0.3">
      <c r="A6" s="5" t="s">
        <v>56</v>
      </c>
      <c r="B6" s="99">
        <f ca="1">Apr.!$F$6</f>
        <v>30</v>
      </c>
      <c r="C6" s="5" t="s">
        <v>167</v>
      </c>
      <c r="D6" s="99">
        <f ca="1">$H$44</f>
        <v>0</v>
      </c>
      <c r="E6" s="5" t="s">
        <v>113</v>
      </c>
      <c r="F6" s="99">
        <f ca="1">$B$6-$D$6</f>
        <v>30</v>
      </c>
      <c r="H6"/>
      <c r="I6"/>
      <c r="J6"/>
      <c r="K6"/>
      <c r="L6"/>
      <c r="M6" s="14"/>
      <c r="N6" s="14"/>
      <c r="O6" s="14"/>
      <c r="P6" s="14"/>
      <c r="Q6" s="14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s="21" customFormat="1" ht="15" customHeight="1" x14ac:dyDescent="0.3">
      <c r="A7" s="5" t="s">
        <v>109</v>
      </c>
      <c r="B7" s="99">
        <f ca="1">Apr.!$F$7</f>
        <v>0</v>
      </c>
      <c r="C7" s="5" t="s">
        <v>112</v>
      </c>
      <c r="D7" s="99">
        <f ca="1">$P$41</f>
        <v>0</v>
      </c>
      <c r="E7" s="5" t="s">
        <v>178</v>
      </c>
      <c r="F7" s="99">
        <f ca="1">$B$7+$D$7</f>
        <v>0</v>
      </c>
      <c r="H7"/>
      <c r="I7"/>
      <c r="J7"/>
      <c r="K7" s="14"/>
      <c r="L7" s="14"/>
      <c r="M7" s="14"/>
      <c r="N7" s="14"/>
      <c r="O7" s="14"/>
      <c r="P7" s="14"/>
      <c r="Q7" s="14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s="21" customFormat="1" ht="15" customHeight="1" thickBot="1" x14ac:dyDescent="0.35">
      <c r="A8" s="15"/>
      <c r="B8" s="16"/>
      <c r="C8" s="15"/>
      <c r="D8" s="15"/>
      <c r="E8" s="16"/>
      <c r="F8" s="15"/>
      <c r="G8"/>
      <c r="H8"/>
      <c r="I8"/>
      <c r="J8"/>
      <c r="K8" s="14"/>
      <c r="L8" s="14"/>
      <c r="M8" s="14"/>
      <c r="N8" s="14"/>
      <c r="O8" s="14"/>
      <c r="P8" s="14"/>
      <c r="Q8" s="14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spans="1:27" s="21" customFormat="1" ht="15" customHeight="1" thickBot="1" x14ac:dyDescent="0.35">
      <c r="A9" s="40" t="s">
        <v>36</v>
      </c>
      <c r="B9" s="41" t="s">
        <v>61</v>
      </c>
      <c r="C9" s="41" t="s">
        <v>40</v>
      </c>
      <c r="D9" s="41" t="s">
        <v>200</v>
      </c>
      <c r="E9" s="30" t="s">
        <v>34</v>
      </c>
      <c r="F9" s="30" t="s">
        <v>35</v>
      </c>
      <c r="G9" s="30" t="s">
        <v>34</v>
      </c>
      <c r="H9" s="30" t="s">
        <v>35</v>
      </c>
      <c r="I9" s="30" t="s">
        <v>42</v>
      </c>
      <c r="J9" s="30" t="s">
        <v>120</v>
      </c>
      <c r="K9" s="30" t="s">
        <v>119</v>
      </c>
      <c r="L9" s="30" t="s">
        <v>43</v>
      </c>
      <c r="M9" s="42" t="s">
        <v>59</v>
      </c>
      <c r="N9" s="30" t="s">
        <v>39</v>
      </c>
      <c r="O9" s="30" t="s">
        <v>38</v>
      </c>
      <c r="P9" s="30" t="s">
        <v>41</v>
      </c>
      <c r="Q9" s="31" t="s">
        <v>178</v>
      </c>
      <c r="R9" s="49"/>
      <c r="S9" s="94" t="s">
        <v>33</v>
      </c>
      <c r="T9" s="94" t="s">
        <v>166</v>
      </c>
      <c r="U9" s="94" t="s">
        <v>63</v>
      </c>
      <c r="V9" s="94" t="s">
        <v>31</v>
      </c>
      <c r="W9" s="94" t="s">
        <v>177</v>
      </c>
      <c r="X9" s="49"/>
      <c r="Y9" s="49"/>
      <c r="Z9" s="49"/>
      <c r="AA9" s="49"/>
    </row>
    <row r="10" spans="1:27" s="21" customFormat="1" ht="15" customHeight="1" x14ac:dyDescent="0.3">
      <c r="A10" s="47">
        <v>46143</v>
      </c>
      <c r="B10" s="89" t="str">
        <f>TEXT(A10,"tttt")</f>
        <v>Freitag</v>
      </c>
      <c r="C10" s="90" t="str">
        <f>IF(AND(S10="Feiertag",T10&gt;0),"Fehlzeit",IF(OR(B10="Samstag",B10="Sonntag"),"Wochenende","Bitte auswählen"))</f>
        <v>Fehlzeit</v>
      </c>
      <c r="D10" s="90"/>
      <c r="E10" s="91"/>
      <c r="F10" s="91"/>
      <c r="G10" s="91"/>
      <c r="H10" s="91"/>
      <c r="I10" s="79" t="str">
        <f ca="1">IF(AND(OR(C10="Anwesenheit",C10="Wochenende"),E10&lt;&gt;"",F10&lt;&gt;"",W10="Ja"),((F10-E10)+(H10-G10))*24,"")</f>
        <v/>
      </c>
      <c r="J10" s="79" t="str">
        <f ca="1">IF(I10="","",IF(AND(G10&lt;&gt;"",H10&lt;&gt;""),(G10-F10)*24,0))</f>
        <v/>
      </c>
      <c r="K10" s="79" t="str">
        <f ca="1">IF(I10="","",IF(AND(I10&lt;&gt;"",J10="",I10&gt;=Personalstamm!$D$20),Personalstamm!$E$20,IF(AND(I10&lt;&gt;"",J10="",I10&gt;=Personalstamm!$D$19),Personalstamm!$E$19,IF(AND(I10&lt;&gt;"",J10&lt;Personalstamm!$E$20,I10&gt;=Personalstamm!$D$20),Personalstamm!$E$20-J10,IF(AND(I10&lt;&gt;"",J10&lt;Personalstamm!E$19,I10&gt;=Personalstamm!$D$19),Personalstamm!$E$19-J10,0)))))</f>
        <v/>
      </c>
      <c r="L10" s="79" t="str">
        <f ca="1">IF(I10&lt;&gt;"",I10-K10,"")</f>
        <v/>
      </c>
      <c r="M10" s="93" t="str">
        <f>IF(AND(S10="Feiertag",T10&gt;0),"Feiertag",IF(C10="Fehlzeit","Bitte auswählen",""))</f>
        <v>Feiertag</v>
      </c>
      <c r="N10" s="79">
        <f>IF(OR(M10="",M10="Bitte auswählen"),"",IF(M10="Feiertag",T10*U10,IF(M10="Gleittag",0,VLOOKUP(B10,Personalstamm!$D$8:$F$14,3,FALSE))))</f>
        <v>8</v>
      </c>
      <c r="O10" s="79">
        <f>VLOOKUP(B10,Personalstamm!$D$8:$E$14,2,FALSE)</f>
        <v>8</v>
      </c>
      <c r="P10" s="79" t="str">
        <f ca="1">IF(AND(OR(C10="Anwesenheit",C10="Wochenende"),L10&lt;&gt;""),L10-O10,IF(AND(C10="Fehlzeit",N10&lt;&gt;"",W10="Ja"),N10-O10,IF(W10="Ja",-O10,"")))</f>
        <v/>
      </c>
      <c r="Q10" s="79">
        <f ca="1">IF(P10="",B7,B7+P10)</f>
        <v>0</v>
      </c>
      <c r="R10" s="49"/>
      <c r="S10" s="69" t="str">
        <f>IF(COUNTIF(Allgemein!$H$8:$H$45,A10)&gt;0,"Feiertag","")</f>
        <v>Feiertag</v>
      </c>
      <c r="T10" s="97">
        <f>IFERROR(VLOOKUP(A10,Allgemein!$H$8:$I$45,2,FALSE),"")</f>
        <v>1</v>
      </c>
      <c r="U10" s="97">
        <f>VLOOKUP(B10,Personalstamm!$D$8:$F$14,3,FALSE)</f>
        <v>8</v>
      </c>
      <c r="V10" s="97" t="str">
        <f>IF(M10="Gleittag",ABS(P10),"")</f>
        <v/>
      </c>
      <c r="W10" s="69" t="str">
        <f ca="1">IF(A10&lt;=TODAY(),"Ja","")</f>
        <v/>
      </c>
      <c r="X10" s="49"/>
      <c r="Y10" s="49"/>
      <c r="Z10" s="49"/>
      <c r="AA10" s="49"/>
    </row>
    <row r="11" spans="1:27" s="21" customFormat="1" ht="15" customHeight="1" x14ac:dyDescent="0.3">
      <c r="A11" s="47">
        <v>46144</v>
      </c>
      <c r="B11" s="89" t="str">
        <f t="shared" ref="B11:B40" si="0">TEXT(A11,"tttt")</f>
        <v>Samstag</v>
      </c>
      <c r="C11" s="90" t="str">
        <f t="shared" ref="C11:C40" si="1">IF(AND(S11="Feiertag",T11&gt;0),"Fehlzeit",IF(OR(B11="Samstag",B11="Sonntag"),"Wochenende","Bitte auswählen"))</f>
        <v>Wochenende</v>
      </c>
      <c r="D11" s="90"/>
      <c r="E11" s="91"/>
      <c r="F11" s="91"/>
      <c r="G11" s="91"/>
      <c r="H11" s="91"/>
      <c r="I11" s="79" t="str">
        <f t="shared" ref="I11:I40" ca="1" si="2">IF(AND(OR(C11="Anwesenheit",C11="Wochenende"),E11&lt;&gt;"",F11&lt;&gt;"",W11="Ja"),((F11-E11)+(H11-G11))*24,"")</f>
        <v/>
      </c>
      <c r="J11" s="79" t="str">
        <f t="shared" ref="J11:J40" ca="1" si="3">IF(I11="","",IF(AND(G11&lt;&gt;"",H11&lt;&gt;""),(G11-F11)*24,0))</f>
        <v/>
      </c>
      <c r="K11" s="79" t="str">
        <f ca="1">IF(I11="","",IF(AND(I11&lt;&gt;"",J11="",I11&gt;=Personalstamm!$D$20),Personalstamm!$E$20,IF(AND(I11&lt;&gt;"",J11="",I11&gt;=Personalstamm!$D$19),Personalstamm!$E$19,IF(AND(I11&lt;&gt;"",J11&lt;Personalstamm!$E$20,I11&gt;=Personalstamm!$D$20),Personalstamm!$E$20-J11,IF(AND(I11&lt;&gt;"",J11&lt;Personalstamm!E$19,I11&gt;=Personalstamm!$D$19),Personalstamm!$E$19-J11,0)))))</f>
        <v/>
      </c>
      <c r="L11" s="79" t="str">
        <f t="shared" ref="L11:L40" ca="1" si="4">IF(I11&lt;&gt;"",I11-K11,"")</f>
        <v/>
      </c>
      <c r="M11" s="93" t="str">
        <f t="shared" ref="M11:M40" si="5">IF(AND(S11="Feiertag",T11&gt;0),"Feiertag",IF(C11="Fehlzeit","Bitte auswählen",""))</f>
        <v/>
      </c>
      <c r="N11" s="79" t="str">
        <f>IF(OR(M11="",M11="Bitte auswählen"),"",IF(M11="Feiertag",T11*U11,IF(M11="Gleittag",0,VLOOKUP(B11,Personalstamm!$D$8:$F$14,3,FALSE))))</f>
        <v/>
      </c>
      <c r="O11" s="79">
        <f>VLOOKUP(B11,Personalstamm!$D$8:$E$14,2,FALSE)</f>
        <v>0</v>
      </c>
      <c r="P11" s="79" t="str">
        <f t="shared" ref="P11:P40" ca="1" si="6">IF(AND(OR(C11="Anwesenheit",C11="Wochenende"),L11&lt;&gt;""),L11-O11,IF(AND(C11="Fehlzeit",N11&lt;&gt;"",W11="Ja"),N11-O11,IF(W11="Ja",-O11,"")))</f>
        <v/>
      </c>
      <c r="Q11" s="65">
        <f ca="1">IF(P11="",Q10,Q10+P11)</f>
        <v>0</v>
      </c>
      <c r="R11" s="49"/>
      <c r="S11" s="69" t="str">
        <f>IF(COUNTIF(Allgemein!$H$8:$H$45,A11)&gt;0,"Feiertag","")</f>
        <v/>
      </c>
      <c r="T11" s="97" t="str">
        <f>IFERROR(VLOOKUP(A11,Allgemein!$H$8:$I$45,2,FALSE),"")</f>
        <v/>
      </c>
      <c r="U11" s="97">
        <f>VLOOKUP(B11,Personalstamm!$D$8:$F$14,3,FALSE)</f>
        <v>0</v>
      </c>
      <c r="V11" s="97" t="str">
        <f t="shared" ref="V11:V40" si="7">IF(M11="Gleittag",ABS(P11),"")</f>
        <v/>
      </c>
      <c r="W11" s="69" t="str">
        <f t="shared" ref="W11:W40" ca="1" si="8">IF(A11&lt;=TODAY(),"Ja","")</f>
        <v/>
      </c>
      <c r="X11" s="49"/>
      <c r="Y11" s="49"/>
      <c r="Z11" s="49"/>
      <c r="AA11" s="49"/>
    </row>
    <row r="12" spans="1:27" s="21" customFormat="1" ht="15" customHeight="1" x14ac:dyDescent="0.3">
      <c r="A12" s="47">
        <v>46145</v>
      </c>
      <c r="B12" s="89" t="str">
        <f t="shared" si="0"/>
        <v>Sonntag</v>
      </c>
      <c r="C12" s="90" t="str">
        <f t="shared" si="1"/>
        <v>Wochenende</v>
      </c>
      <c r="D12" s="90"/>
      <c r="E12" s="91"/>
      <c r="F12" s="91"/>
      <c r="G12" s="91"/>
      <c r="H12" s="91"/>
      <c r="I12" s="79" t="str">
        <f t="shared" ca="1" si="2"/>
        <v/>
      </c>
      <c r="J12" s="79" t="str">
        <f t="shared" ca="1" si="3"/>
        <v/>
      </c>
      <c r="K12" s="79" t="str">
        <f ca="1">IF(I12="","",IF(AND(I12&lt;&gt;"",J12="",I12&gt;=Personalstamm!$D$20),Personalstamm!$E$20,IF(AND(I12&lt;&gt;"",J12="",I12&gt;=Personalstamm!$D$19),Personalstamm!$E$19,IF(AND(I12&lt;&gt;"",J12&lt;Personalstamm!$E$20,I12&gt;=Personalstamm!$D$20),Personalstamm!$E$20-J12,IF(AND(I12&lt;&gt;"",J12&lt;Personalstamm!E$19,I12&gt;=Personalstamm!$D$19),Personalstamm!$E$19-J12,0)))))</f>
        <v/>
      </c>
      <c r="L12" s="79" t="str">
        <f t="shared" ca="1" si="4"/>
        <v/>
      </c>
      <c r="M12" s="93" t="str">
        <f t="shared" si="5"/>
        <v/>
      </c>
      <c r="N12" s="79" t="str">
        <f>IF(OR(M12="",M12="Bitte auswählen"),"",IF(M12="Feiertag",T12*U12,IF(M12="Gleittag",0,VLOOKUP(B12,Personalstamm!$D$8:$F$14,3,FALSE))))</f>
        <v/>
      </c>
      <c r="O12" s="79">
        <f>VLOOKUP(B12,Personalstamm!$D$8:$E$14,2,FALSE)</f>
        <v>0</v>
      </c>
      <c r="P12" s="79" t="str">
        <f t="shared" ca="1" si="6"/>
        <v/>
      </c>
      <c r="Q12" s="65">
        <f ca="1">IF(P12="",Q11,Q11+P12)</f>
        <v>0</v>
      </c>
      <c r="R12" s="49"/>
      <c r="S12" s="69" t="str">
        <f>IF(COUNTIF(Allgemein!$H$8:$H$45,A12)&gt;0,"Feiertag","")</f>
        <v/>
      </c>
      <c r="T12" s="97" t="str">
        <f>IFERROR(VLOOKUP(A12,Allgemein!$H$8:$I$45,2,FALSE),"")</f>
        <v/>
      </c>
      <c r="U12" s="97">
        <f>VLOOKUP(B12,Personalstamm!$D$8:$F$14,3,FALSE)</f>
        <v>0</v>
      </c>
      <c r="V12" s="97" t="str">
        <f t="shared" si="7"/>
        <v/>
      </c>
      <c r="W12" s="69" t="str">
        <f t="shared" ca="1" si="8"/>
        <v/>
      </c>
      <c r="X12" s="49"/>
      <c r="Y12" s="49"/>
      <c r="Z12" s="49"/>
      <c r="AA12" s="49"/>
    </row>
    <row r="13" spans="1:27" s="21" customFormat="1" ht="15" customHeight="1" x14ac:dyDescent="0.3">
      <c r="A13" s="47">
        <v>46146</v>
      </c>
      <c r="B13" s="89" t="str">
        <f t="shared" si="0"/>
        <v>Montag</v>
      </c>
      <c r="C13" s="90" t="str">
        <f t="shared" si="1"/>
        <v>Bitte auswählen</v>
      </c>
      <c r="D13" s="90"/>
      <c r="E13" s="91"/>
      <c r="F13" s="91"/>
      <c r="G13" s="91"/>
      <c r="H13" s="91"/>
      <c r="I13" s="79" t="str">
        <f t="shared" ca="1" si="2"/>
        <v/>
      </c>
      <c r="J13" s="79" t="str">
        <f t="shared" ca="1" si="3"/>
        <v/>
      </c>
      <c r="K13" s="79" t="str">
        <f ca="1">IF(I13="","",IF(AND(I13&lt;&gt;"",J13="",I13&gt;=Personalstamm!$D$20),Personalstamm!$E$20,IF(AND(I13&lt;&gt;"",J13="",I13&gt;=Personalstamm!$D$19),Personalstamm!$E$19,IF(AND(I13&lt;&gt;"",J13&lt;Personalstamm!$E$20,I13&gt;=Personalstamm!$D$20),Personalstamm!$E$20-J13,IF(AND(I13&lt;&gt;"",J13&lt;Personalstamm!E$19,I13&gt;=Personalstamm!$D$19),Personalstamm!$E$19-J13,0)))))</f>
        <v/>
      </c>
      <c r="L13" s="79" t="str">
        <f t="shared" ca="1" si="4"/>
        <v/>
      </c>
      <c r="M13" s="93" t="str">
        <f t="shared" si="5"/>
        <v/>
      </c>
      <c r="N13" s="79" t="str">
        <f>IF(OR(M13="",M13="Bitte auswählen"),"",IF(M13="Feiertag",T13*U13,IF(M13="Gleittag",0,VLOOKUP(B13,Personalstamm!$D$8:$F$14,3,FALSE))))</f>
        <v/>
      </c>
      <c r="O13" s="79">
        <f>VLOOKUP(B13,Personalstamm!$D$8:$E$14,2,FALSE)</f>
        <v>8</v>
      </c>
      <c r="P13" s="79" t="str">
        <f t="shared" ca="1" si="6"/>
        <v/>
      </c>
      <c r="Q13" s="65">
        <f t="shared" ref="Q13:Q40" ca="1" si="9">IF(P13="",Q12,Q12+P13)</f>
        <v>0</v>
      </c>
      <c r="R13" s="49"/>
      <c r="S13" s="69" t="str">
        <f>IF(COUNTIF(Allgemein!$H$8:$H$45,A13)&gt;0,"Feiertag","")</f>
        <v/>
      </c>
      <c r="T13" s="97" t="str">
        <f>IFERROR(VLOOKUP(A13,Allgemein!$H$8:$I$45,2,FALSE),"")</f>
        <v/>
      </c>
      <c r="U13" s="97">
        <f>VLOOKUP(B13,Personalstamm!$D$8:$F$14,3,FALSE)</f>
        <v>8</v>
      </c>
      <c r="V13" s="97" t="str">
        <f t="shared" si="7"/>
        <v/>
      </c>
      <c r="W13" s="69" t="str">
        <f t="shared" ca="1" si="8"/>
        <v/>
      </c>
      <c r="X13" s="49"/>
      <c r="Y13" s="49"/>
      <c r="Z13" s="49"/>
      <c r="AA13" s="49"/>
    </row>
    <row r="14" spans="1:27" s="21" customFormat="1" ht="15" customHeight="1" x14ac:dyDescent="0.3">
      <c r="A14" s="47">
        <v>46147</v>
      </c>
      <c r="B14" s="89" t="str">
        <f t="shared" si="0"/>
        <v>Dienstag</v>
      </c>
      <c r="C14" s="90" t="str">
        <f t="shared" si="1"/>
        <v>Bitte auswählen</v>
      </c>
      <c r="D14" s="90"/>
      <c r="E14" s="91"/>
      <c r="F14" s="91"/>
      <c r="G14" s="91"/>
      <c r="H14" s="91"/>
      <c r="I14" s="79" t="str">
        <f t="shared" ca="1" si="2"/>
        <v/>
      </c>
      <c r="J14" s="79" t="str">
        <f t="shared" ca="1" si="3"/>
        <v/>
      </c>
      <c r="K14" s="79" t="str">
        <f ca="1">IF(I14="","",IF(AND(I14&lt;&gt;"",J14="",I14&gt;=Personalstamm!$D$20),Personalstamm!$E$20,IF(AND(I14&lt;&gt;"",J14="",I14&gt;=Personalstamm!$D$19),Personalstamm!$E$19,IF(AND(I14&lt;&gt;"",J14&lt;Personalstamm!$E$20,I14&gt;=Personalstamm!$D$20),Personalstamm!$E$20-J14,IF(AND(I14&lt;&gt;"",J14&lt;Personalstamm!E$19,I14&gt;=Personalstamm!$D$19),Personalstamm!$E$19-J14,0)))))</f>
        <v/>
      </c>
      <c r="L14" s="79" t="str">
        <f t="shared" ca="1" si="4"/>
        <v/>
      </c>
      <c r="M14" s="93" t="str">
        <f t="shared" si="5"/>
        <v/>
      </c>
      <c r="N14" s="79" t="str">
        <f>IF(OR(M14="",M14="Bitte auswählen"),"",IF(M14="Feiertag",T14*U14,IF(M14="Gleittag",0,VLOOKUP(B14,Personalstamm!$D$8:$F$14,3,FALSE))))</f>
        <v/>
      </c>
      <c r="O14" s="79">
        <f>VLOOKUP(B14,Personalstamm!$D$8:$E$14,2,FALSE)</f>
        <v>8</v>
      </c>
      <c r="P14" s="79" t="str">
        <f t="shared" ca="1" si="6"/>
        <v/>
      </c>
      <c r="Q14" s="65">
        <f t="shared" ca="1" si="9"/>
        <v>0</v>
      </c>
      <c r="R14" s="49"/>
      <c r="S14" s="69" t="str">
        <f>IF(COUNTIF(Allgemein!$H$8:$H$45,A14)&gt;0,"Feiertag","")</f>
        <v/>
      </c>
      <c r="T14" s="97" t="str">
        <f>IFERROR(VLOOKUP(A14,Allgemein!$H$8:$I$45,2,FALSE),"")</f>
        <v/>
      </c>
      <c r="U14" s="97">
        <f>VLOOKUP(B14,Personalstamm!$D$8:$F$14,3,FALSE)</f>
        <v>8</v>
      </c>
      <c r="V14" s="97" t="str">
        <f t="shared" si="7"/>
        <v/>
      </c>
      <c r="W14" s="69" t="str">
        <f t="shared" ca="1" si="8"/>
        <v/>
      </c>
      <c r="X14" s="49"/>
      <c r="Y14" s="49"/>
      <c r="Z14" s="49"/>
      <c r="AA14" s="49"/>
    </row>
    <row r="15" spans="1:27" s="21" customFormat="1" ht="15" customHeight="1" x14ac:dyDescent="0.3">
      <c r="A15" s="47">
        <v>46148</v>
      </c>
      <c r="B15" s="89" t="str">
        <f t="shared" si="0"/>
        <v>Mittwoch</v>
      </c>
      <c r="C15" s="90" t="str">
        <f t="shared" si="1"/>
        <v>Fehlzeit</v>
      </c>
      <c r="D15" s="90"/>
      <c r="E15" s="91"/>
      <c r="F15" s="91"/>
      <c r="G15" s="91"/>
      <c r="H15" s="91"/>
      <c r="I15" s="79" t="str">
        <f t="shared" ca="1" si="2"/>
        <v/>
      </c>
      <c r="J15" s="79" t="str">
        <f t="shared" ca="1" si="3"/>
        <v/>
      </c>
      <c r="K15" s="79" t="str">
        <f ca="1">IF(I15="","",IF(AND(I15&lt;&gt;"",J15="",I15&gt;=Personalstamm!$D$20),Personalstamm!$E$20,IF(AND(I15&lt;&gt;"",J15="",I15&gt;=Personalstamm!$D$19),Personalstamm!$E$19,IF(AND(I15&lt;&gt;"",J15&lt;Personalstamm!$E$20,I15&gt;=Personalstamm!$D$20),Personalstamm!$E$20-J15,IF(AND(I15&lt;&gt;"",J15&lt;Personalstamm!E$19,I15&gt;=Personalstamm!$D$19),Personalstamm!$E$19-J15,0)))))</f>
        <v/>
      </c>
      <c r="L15" s="79" t="str">
        <f t="shared" ca="1" si="4"/>
        <v/>
      </c>
      <c r="M15" s="93" t="str">
        <f t="shared" si="5"/>
        <v>Feiertag</v>
      </c>
      <c r="N15" s="79">
        <f>IF(OR(M15="",M15="Bitte auswählen"),"",IF(M15="Feiertag",T15*U15,IF(M15="Gleittag",0,VLOOKUP(B15,Personalstamm!$D$8:$F$14,3,FALSE))))</f>
        <v>8</v>
      </c>
      <c r="O15" s="79">
        <f>VLOOKUP(B15,Personalstamm!$D$8:$E$14,2,FALSE)</f>
        <v>8</v>
      </c>
      <c r="P15" s="79" t="str">
        <f t="shared" ca="1" si="6"/>
        <v/>
      </c>
      <c r="Q15" s="65">
        <f t="shared" ca="1" si="9"/>
        <v>0</v>
      </c>
      <c r="R15" s="49"/>
      <c r="S15" s="69" t="str">
        <f>IF(COUNTIF(Allgemein!$H$8:$H$45,A15)&gt;0,"Feiertag","")</f>
        <v>Feiertag</v>
      </c>
      <c r="T15" s="97">
        <f>IFERROR(VLOOKUP(A15,Allgemein!$H$8:$I$45,2,FALSE),"")</f>
        <v>1</v>
      </c>
      <c r="U15" s="97">
        <f>VLOOKUP(B15,Personalstamm!$D$8:$F$14,3,FALSE)</f>
        <v>8</v>
      </c>
      <c r="V15" s="97" t="str">
        <f t="shared" si="7"/>
        <v/>
      </c>
      <c r="W15" s="69" t="str">
        <f t="shared" ca="1" si="8"/>
        <v/>
      </c>
      <c r="X15" s="49"/>
      <c r="Y15" s="49"/>
      <c r="Z15" s="49"/>
      <c r="AA15" s="49"/>
    </row>
    <row r="16" spans="1:27" s="21" customFormat="1" ht="15" customHeight="1" x14ac:dyDescent="0.3">
      <c r="A16" s="47">
        <v>46149</v>
      </c>
      <c r="B16" s="89" t="str">
        <f t="shared" si="0"/>
        <v>Donnerstag</v>
      </c>
      <c r="C16" s="90" t="str">
        <f t="shared" si="1"/>
        <v>Bitte auswählen</v>
      </c>
      <c r="D16" s="90"/>
      <c r="E16" s="91"/>
      <c r="F16" s="91"/>
      <c r="G16" s="91"/>
      <c r="H16" s="91"/>
      <c r="I16" s="79" t="str">
        <f t="shared" ca="1" si="2"/>
        <v/>
      </c>
      <c r="J16" s="79" t="str">
        <f t="shared" ca="1" si="3"/>
        <v/>
      </c>
      <c r="K16" s="79" t="str">
        <f ca="1">IF(I16="","",IF(AND(I16&lt;&gt;"",J16="",I16&gt;=Personalstamm!$D$20),Personalstamm!$E$20,IF(AND(I16&lt;&gt;"",J16="",I16&gt;=Personalstamm!$D$19),Personalstamm!$E$19,IF(AND(I16&lt;&gt;"",J16&lt;Personalstamm!$E$20,I16&gt;=Personalstamm!$D$20),Personalstamm!$E$20-J16,IF(AND(I16&lt;&gt;"",J16&lt;Personalstamm!E$19,I16&gt;=Personalstamm!$D$19),Personalstamm!$E$19-J16,0)))))</f>
        <v/>
      </c>
      <c r="L16" s="79" t="str">
        <f t="shared" ca="1" si="4"/>
        <v/>
      </c>
      <c r="M16" s="93" t="str">
        <f t="shared" si="5"/>
        <v/>
      </c>
      <c r="N16" s="79" t="str">
        <f>IF(OR(M16="",M16="Bitte auswählen"),"",IF(M16="Feiertag",T16*U16,IF(M16="Gleittag",0,VLOOKUP(B16,Personalstamm!$D$8:$F$14,3,FALSE))))</f>
        <v/>
      </c>
      <c r="O16" s="79">
        <f>VLOOKUP(B16,Personalstamm!$D$8:$E$14,2,FALSE)</f>
        <v>8</v>
      </c>
      <c r="P16" s="79" t="str">
        <f t="shared" ca="1" si="6"/>
        <v/>
      </c>
      <c r="Q16" s="65">
        <f t="shared" ca="1" si="9"/>
        <v>0</v>
      </c>
      <c r="R16" s="49"/>
      <c r="S16" s="69" t="str">
        <f>IF(COUNTIF(Allgemein!$H$8:$H$45,A16)&gt;0,"Feiertag","")</f>
        <v/>
      </c>
      <c r="T16" s="97" t="str">
        <f>IFERROR(VLOOKUP(A16,Allgemein!$H$8:$I$45,2,FALSE),"")</f>
        <v/>
      </c>
      <c r="U16" s="97">
        <f>VLOOKUP(B16,Personalstamm!$D$8:$F$14,3,FALSE)</f>
        <v>8</v>
      </c>
      <c r="V16" s="97" t="str">
        <f t="shared" si="7"/>
        <v/>
      </c>
      <c r="W16" s="69" t="str">
        <f t="shared" ca="1" si="8"/>
        <v/>
      </c>
      <c r="X16" s="49"/>
      <c r="Y16" s="49"/>
      <c r="Z16" s="49"/>
      <c r="AA16" s="49"/>
    </row>
    <row r="17" spans="1:27" s="21" customFormat="1" ht="15" customHeight="1" x14ac:dyDescent="0.3">
      <c r="A17" s="47">
        <v>46150</v>
      </c>
      <c r="B17" s="89" t="str">
        <f t="shared" si="0"/>
        <v>Freitag</v>
      </c>
      <c r="C17" s="90" t="str">
        <f t="shared" si="1"/>
        <v>Bitte auswählen</v>
      </c>
      <c r="D17" s="90"/>
      <c r="E17" s="91"/>
      <c r="F17" s="91"/>
      <c r="G17" s="91"/>
      <c r="H17" s="91"/>
      <c r="I17" s="79" t="str">
        <f t="shared" ca="1" si="2"/>
        <v/>
      </c>
      <c r="J17" s="79" t="str">
        <f t="shared" ca="1" si="3"/>
        <v/>
      </c>
      <c r="K17" s="79" t="str">
        <f ca="1">IF(I17="","",IF(AND(I17&lt;&gt;"",J17="",I17&gt;=Personalstamm!$D$20),Personalstamm!$E$20,IF(AND(I17&lt;&gt;"",J17="",I17&gt;=Personalstamm!$D$19),Personalstamm!$E$19,IF(AND(I17&lt;&gt;"",J17&lt;Personalstamm!$E$20,I17&gt;=Personalstamm!$D$20),Personalstamm!$E$20-J17,IF(AND(I17&lt;&gt;"",J17&lt;Personalstamm!E$19,I17&gt;=Personalstamm!$D$19),Personalstamm!$E$19-J17,0)))))</f>
        <v/>
      </c>
      <c r="L17" s="79" t="str">
        <f t="shared" ca="1" si="4"/>
        <v/>
      </c>
      <c r="M17" s="93" t="str">
        <f t="shared" si="5"/>
        <v/>
      </c>
      <c r="N17" s="79" t="str">
        <f>IF(OR(M17="",M17="Bitte auswählen"),"",IF(M17="Feiertag",T17*U17,IF(M17="Gleittag",0,VLOOKUP(B17,Personalstamm!$D$8:$F$14,3,FALSE))))</f>
        <v/>
      </c>
      <c r="O17" s="79">
        <f>VLOOKUP(B17,Personalstamm!$D$8:$E$14,2,FALSE)</f>
        <v>8</v>
      </c>
      <c r="P17" s="79" t="str">
        <f t="shared" ca="1" si="6"/>
        <v/>
      </c>
      <c r="Q17" s="65">
        <f t="shared" ca="1" si="9"/>
        <v>0</v>
      </c>
      <c r="R17" s="49"/>
      <c r="S17" s="69" t="str">
        <f>IF(COUNTIF(Allgemein!$H$8:$H$45,A17)&gt;0,"Feiertag","")</f>
        <v/>
      </c>
      <c r="T17" s="97" t="str">
        <f>IFERROR(VLOOKUP(A17,Allgemein!$H$8:$I$45,2,FALSE),"")</f>
        <v/>
      </c>
      <c r="U17" s="97">
        <f>VLOOKUP(B17,Personalstamm!$D$8:$F$14,3,FALSE)</f>
        <v>8</v>
      </c>
      <c r="V17" s="97" t="str">
        <f t="shared" si="7"/>
        <v/>
      </c>
      <c r="W17" s="69" t="str">
        <f t="shared" ca="1" si="8"/>
        <v/>
      </c>
      <c r="X17" s="49"/>
      <c r="Y17" s="49"/>
      <c r="Z17" s="49"/>
      <c r="AA17" s="49"/>
    </row>
    <row r="18" spans="1:27" s="21" customFormat="1" ht="15" customHeight="1" x14ac:dyDescent="0.3">
      <c r="A18" s="47">
        <v>46151</v>
      </c>
      <c r="B18" s="89" t="str">
        <f t="shared" si="0"/>
        <v>Samstag</v>
      </c>
      <c r="C18" s="90" t="str">
        <f t="shared" si="1"/>
        <v>Wochenende</v>
      </c>
      <c r="D18" s="90"/>
      <c r="E18" s="91"/>
      <c r="F18" s="91"/>
      <c r="G18" s="91"/>
      <c r="H18" s="91"/>
      <c r="I18" s="79" t="str">
        <f t="shared" ca="1" si="2"/>
        <v/>
      </c>
      <c r="J18" s="79" t="str">
        <f t="shared" ca="1" si="3"/>
        <v/>
      </c>
      <c r="K18" s="79" t="str">
        <f ca="1">IF(I18="","",IF(AND(I18&lt;&gt;"",J18="",I18&gt;=Personalstamm!$D$20),Personalstamm!$E$20,IF(AND(I18&lt;&gt;"",J18="",I18&gt;=Personalstamm!$D$19),Personalstamm!$E$19,IF(AND(I18&lt;&gt;"",J18&lt;Personalstamm!$E$20,I18&gt;=Personalstamm!$D$20),Personalstamm!$E$20-J18,IF(AND(I18&lt;&gt;"",J18&lt;Personalstamm!E$19,I18&gt;=Personalstamm!$D$19),Personalstamm!$E$19-J18,0)))))</f>
        <v/>
      </c>
      <c r="L18" s="79" t="str">
        <f t="shared" ca="1" si="4"/>
        <v/>
      </c>
      <c r="M18" s="93" t="str">
        <f t="shared" si="5"/>
        <v/>
      </c>
      <c r="N18" s="79" t="str">
        <f>IF(OR(M18="",M18="Bitte auswählen"),"",IF(M18="Feiertag",T18*U18,IF(M18="Gleittag",0,VLOOKUP(B18,Personalstamm!$D$8:$F$14,3,FALSE))))</f>
        <v/>
      </c>
      <c r="O18" s="79">
        <f>VLOOKUP(B18,Personalstamm!$D$8:$E$14,2,FALSE)</f>
        <v>0</v>
      </c>
      <c r="P18" s="79" t="str">
        <f t="shared" ca="1" si="6"/>
        <v/>
      </c>
      <c r="Q18" s="65">
        <f t="shared" ca="1" si="9"/>
        <v>0</v>
      </c>
      <c r="R18" s="49"/>
      <c r="S18" s="69" t="str">
        <f>IF(COUNTIF(Allgemein!$H$8:$H$45,A18)&gt;0,"Feiertag","")</f>
        <v/>
      </c>
      <c r="T18" s="97" t="str">
        <f>IFERROR(VLOOKUP(A18,Allgemein!$H$8:$I$45,2,FALSE),"")</f>
        <v/>
      </c>
      <c r="U18" s="97">
        <f>VLOOKUP(B18,Personalstamm!$D$8:$F$14,3,FALSE)</f>
        <v>0</v>
      </c>
      <c r="V18" s="97" t="str">
        <f t="shared" si="7"/>
        <v/>
      </c>
      <c r="W18" s="69" t="str">
        <f t="shared" ca="1" si="8"/>
        <v/>
      </c>
      <c r="X18" s="49"/>
      <c r="Y18" s="49"/>
      <c r="Z18" s="49"/>
      <c r="AA18" s="49"/>
    </row>
    <row r="19" spans="1:27" s="21" customFormat="1" ht="15" customHeight="1" x14ac:dyDescent="0.3">
      <c r="A19" s="47">
        <v>46152</v>
      </c>
      <c r="B19" s="89" t="str">
        <f t="shared" si="0"/>
        <v>Sonntag</v>
      </c>
      <c r="C19" s="90" t="str">
        <f t="shared" si="1"/>
        <v>Wochenende</v>
      </c>
      <c r="D19" s="90"/>
      <c r="E19" s="91"/>
      <c r="F19" s="91"/>
      <c r="G19" s="91"/>
      <c r="H19" s="91"/>
      <c r="I19" s="79" t="str">
        <f t="shared" ca="1" si="2"/>
        <v/>
      </c>
      <c r="J19" s="79" t="str">
        <f t="shared" ca="1" si="3"/>
        <v/>
      </c>
      <c r="K19" s="79" t="str">
        <f ca="1">IF(I19="","",IF(AND(I19&lt;&gt;"",J19="",I19&gt;=Personalstamm!$D$20),Personalstamm!$E$20,IF(AND(I19&lt;&gt;"",J19="",I19&gt;=Personalstamm!$D$19),Personalstamm!$E$19,IF(AND(I19&lt;&gt;"",J19&lt;Personalstamm!$E$20,I19&gt;=Personalstamm!$D$20),Personalstamm!$E$20-J19,IF(AND(I19&lt;&gt;"",J19&lt;Personalstamm!E$19,I19&gt;=Personalstamm!$D$19),Personalstamm!$E$19-J19,0)))))</f>
        <v/>
      </c>
      <c r="L19" s="79" t="str">
        <f t="shared" ca="1" si="4"/>
        <v/>
      </c>
      <c r="M19" s="93" t="str">
        <f t="shared" si="5"/>
        <v/>
      </c>
      <c r="N19" s="79" t="str">
        <f>IF(OR(M19="",M19="Bitte auswählen"),"",IF(M19="Feiertag",T19*U19,IF(M19="Gleittag",0,VLOOKUP(B19,Personalstamm!$D$8:$F$14,3,FALSE))))</f>
        <v/>
      </c>
      <c r="O19" s="79">
        <f>VLOOKUP(B19,Personalstamm!$D$8:$E$14,2,FALSE)</f>
        <v>0</v>
      </c>
      <c r="P19" s="79" t="str">
        <f t="shared" ca="1" si="6"/>
        <v/>
      </c>
      <c r="Q19" s="65">
        <f t="shared" ca="1" si="9"/>
        <v>0</v>
      </c>
      <c r="R19" s="49"/>
      <c r="S19" s="69" t="str">
        <f>IF(COUNTIF(Allgemein!$H$8:$H$45,A19)&gt;0,"Feiertag","")</f>
        <v>Feiertag</v>
      </c>
      <c r="T19" s="97">
        <f>IFERROR(VLOOKUP(A19,Allgemein!$H$8:$I$45,2,FALSE),"")</f>
        <v>0</v>
      </c>
      <c r="U19" s="97">
        <f>VLOOKUP(B19,Personalstamm!$D$8:$F$14,3,FALSE)</f>
        <v>0</v>
      </c>
      <c r="V19" s="97" t="str">
        <f t="shared" si="7"/>
        <v/>
      </c>
      <c r="W19" s="69" t="str">
        <f t="shared" ca="1" si="8"/>
        <v/>
      </c>
      <c r="X19" s="49"/>
      <c r="Y19" s="49"/>
      <c r="Z19" s="49"/>
      <c r="AA19" s="49"/>
    </row>
    <row r="20" spans="1:27" s="21" customFormat="1" ht="15" customHeight="1" x14ac:dyDescent="0.3">
      <c r="A20" s="47">
        <v>46153</v>
      </c>
      <c r="B20" s="89" t="str">
        <f t="shared" si="0"/>
        <v>Montag</v>
      </c>
      <c r="C20" s="90" t="str">
        <f t="shared" si="1"/>
        <v>Bitte auswählen</v>
      </c>
      <c r="D20" s="90"/>
      <c r="E20" s="91"/>
      <c r="F20" s="91"/>
      <c r="G20" s="91"/>
      <c r="H20" s="91"/>
      <c r="I20" s="79" t="str">
        <f t="shared" ca="1" si="2"/>
        <v/>
      </c>
      <c r="J20" s="79" t="str">
        <f t="shared" ca="1" si="3"/>
        <v/>
      </c>
      <c r="K20" s="79" t="str">
        <f ca="1">IF(I20="","",IF(AND(I20&lt;&gt;"",J20="",I20&gt;=Personalstamm!$D$20),Personalstamm!$E$20,IF(AND(I20&lt;&gt;"",J20="",I20&gt;=Personalstamm!$D$19),Personalstamm!$E$19,IF(AND(I20&lt;&gt;"",J20&lt;Personalstamm!$E$20,I20&gt;=Personalstamm!$D$20),Personalstamm!$E$20-J20,IF(AND(I20&lt;&gt;"",J20&lt;Personalstamm!E$19,I20&gt;=Personalstamm!$D$19),Personalstamm!$E$19-J20,0)))))</f>
        <v/>
      </c>
      <c r="L20" s="79" t="str">
        <f t="shared" ca="1" si="4"/>
        <v/>
      </c>
      <c r="M20" s="93" t="str">
        <f t="shared" si="5"/>
        <v/>
      </c>
      <c r="N20" s="79" t="str">
        <f>IF(OR(M20="",M20="Bitte auswählen"),"",IF(M20="Feiertag",T20*U20,IF(M20="Gleittag",0,VLOOKUP(B20,Personalstamm!$D$8:$F$14,3,FALSE))))</f>
        <v/>
      </c>
      <c r="O20" s="79">
        <f>VLOOKUP(B20,Personalstamm!$D$8:$E$14,2,FALSE)</f>
        <v>8</v>
      </c>
      <c r="P20" s="79" t="str">
        <f t="shared" ca="1" si="6"/>
        <v/>
      </c>
      <c r="Q20" s="65">
        <f t="shared" ca="1" si="9"/>
        <v>0</v>
      </c>
      <c r="R20" s="49"/>
      <c r="S20" s="69" t="str">
        <f>IF(COUNTIF(Allgemein!$H$8:$H$45,A20)&gt;0,"Feiertag","")</f>
        <v/>
      </c>
      <c r="T20" s="97" t="str">
        <f>IFERROR(VLOOKUP(A20,Allgemein!$H$8:$I$45,2,FALSE),"")</f>
        <v/>
      </c>
      <c r="U20" s="97">
        <f>VLOOKUP(B20,Personalstamm!$D$8:$F$14,3,FALSE)</f>
        <v>8</v>
      </c>
      <c r="V20" s="97" t="str">
        <f t="shared" si="7"/>
        <v/>
      </c>
      <c r="W20" s="69" t="str">
        <f t="shared" ca="1" si="8"/>
        <v/>
      </c>
      <c r="X20" s="49"/>
      <c r="Y20" s="49"/>
      <c r="Z20" s="49"/>
      <c r="AA20" s="49"/>
    </row>
    <row r="21" spans="1:27" s="21" customFormat="1" ht="15" customHeight="1" x14ac:dyDescent="0.3">
      <c r="A21" s="47">
        <v>46154</v>
      </c>
      <c r="B21" s="89" t="str">
        <f t="shared" si="0"/>
        <v>Dienstag</v>
      </c>
      <c r="C21" s="90" t="str">
        <f t="shared" si="1"/>
        <v>Bitte auswählen</v>
      </c>
      <c r="D21" s="90"/>
      <c r="E21" s="91"/>
      <c r="F21" s="91"/>
      <c r="G21" s="91"/>
      <c r="H21" s="91"/>
      <c r="I21" s="79" t="str">
        <f t="shared" ca="1" si="2"/>
        <v/>
      </c>
      <c r="J21" s="79" t="str">
        <f t="shared" ca="1" si="3"/>
        <v/>
      </c>
      <c r="K21" s="79" t="str">
        <f ca="1">IF(I21="","",IF(AND(I21&lt;&gt;"",J21="",I21&gt;=Personalstamm!$D$20),Personalstamm!$E$20,IF(AND(I21&lt;&gt;"",J21="",I21&gt;=Personalstamm!$D$19),Personalstamm!$E$19,IF(AND(I21&lt;&gt;"",J21&lt;Personalstamm!$E$20,I21&gt;=Personalstamm!$D$20),Personalstamm!$E$20-J21,IF(AND(I21&lt;&gt;"",J21&lt;Personalstamm!E$19,I21&gt;=Personalstamm!$D$19),Personalstamm!$E$19-J21,0)))))</f>
        <v/>
      </c>
      <c r="L21" s="79" t="str">
        <f t="shared" ca="1" si="4"/>
        <v/>
      </c>
      <c r="M21" s="93" t="str">
        <f t="shared" si="5"/>
        <v/>
      </c>
      <c r="N21" s="79" t="str">
        <f>IF(OR(M21="",M21="Bitte auswählen"),"",IF(M21="Feiertag",T21*U21,IF(M21="Gleittag",0,VLOOKUP(B21,Personalstamm!$D$8:$F$14,3,FALSE))))</f>
        <v/>
      </c>
      <c r="O21" s="79">
        <f>VLOOKUP(B21,Personalstamm!$D$8:$E$14,2,FALSE)</f>
        <v>8</v>
      </c>
      <c r="P21" s="79" t="str">
        <f t="shared" ca="1" si="6"/>
        <v/>
      </c>
      <c r="Q21" s="65">
        <f t="shared" ca="1" si="9"/>
        <v>0</v>
      </c>
      <c r="R21" s="49"/>
      <c r="S21" s="69" t="str">
        <f>IF(COUNTIF(Allgemein!$H$8:$H$45,A21)&gt;0,"Feiertag","")</f>
        <v/>
      </c>
      <c r="T21" s="97" t="str">
        <f>IFERROR(VLOOKUP(A21,Allgemein!$H$8:$I$45,2,FALSE),"")</f>
        <v/>
      </c>
      <c r="U21" s="97">
        <f>VLOOKUP(B21,Personalstamm!$D$8:$F$14,3,FALSE)</f>
        <v>8</v>
      </c>
      <c r="V21" s="97" t="str">
        <f t="shared" si="7"/>
        <v/>
      </c>
      <c r="W21" s="69" t="str">
        <f t="shared" ca="1" si="8"/>
        <v/>
      </c>
      <c r="X21" s="49"/>
      <c r="Y21" s="49"/>
      <c r="Z21" s="49"/>
      <c r="AA21" s="49"/>
    </row>
    <row r="22" spans="1:27" s="21" customFormat="1" ht="15" customHeight="1" x14ac:dyDescent="0.3">
      <c r="A22" s="47">
        <v>46155</v>
      </c>
      <c r="B22" s="89" t="str">
        <f t="shared" si="0"/>
        <v>Mittwoch</v>
      </c>
      <c r="C22" s="90" t="str">
        <f t="shared" si="1"/>
        <v>Bitte auswählen</v>
      </c>
      <c r="D22" s="90"/>
      <c r="E22" s="91"/>
      <c r="F22" s="91"/>
      <c r="G22" s="91"/>
      <c r="H22" s="91"/>
      <c r="I22" s="79" t="str">
        <f t="shared" ca="1" si="2"/>
        <v/>
      </c>
      <c r="J22" s="79" t="str">
        <f t="shared" ca="1" si="3"/>
        <v/>
      </c>
      <c r="K22" s="79" t="str">
        <f ca="1">IF(I22="","",IF(AND(I22&lt;&gt;"",J22="",I22&gt;=Personalstamm!$D$20),Personalstamm!$E$20,IF(AND(I22&lt;&gt;"",J22="",I22&gt;=Personalstamm!$D$19),Personalstamm!$E$19,IF(AND(I22&lt;&gt;"",J22&lt;Personalstamm!$E$20,I22&gt;=Personalstamm!$D$20),Personalstamm!$E$20-J22,IF(AND(I22&lt;&gt;"",J22&lt;Personalstamm!E$19,I22&gt;=Personalstamm!$D$19),Personalstamm!$E$19-J22,0)))))</f>
        <v/>
      </c>
      <c r="L22" s="79" t="str">
        <f t="shared" ca="1" si="4"/>
        <v/>
      </c>
      <c r="M22" s="93" t="str">
        <f t="shared" si="5"/>
        <v/>
      </c>
      <c r="N22" s="79" t="str">
        <f>IF(OR(M22="",M22="Bitte auswählen"),"",IF(M22="Feiertag",T22*U22,IF(M22="Gleittag",0,VLOOKUP(B22,Personalstamm!$D$8:$F$14,3,FALSE))))</f>
        <v/>
      </c>
      <c r="O22" s="79">
        <f>VLOOKUP(B22,Personalstamm!$D$8:$E$14,2,FALSE)</f>
        <v>8</v>
      </c>
      <c r="P22" s="79" t="str">
        <f t="shared" ca="1" si="6"/>
        <v/>
      </c>
      <c r="Q22" s="65">
        <f t="shared" ca="1" si="9"/>
        <v>0</v>
      </c>
      <c r="R22" s="49"/>
      <c r="S22" s="69" t="str">
        <f>IF(COUNTIF(Allgemein!$H$8:$H$45,A22)&gt;0,"Feiertag","")</f>
        <v/>
      </c>
      <c r="T22" s="97" t="str">
        <f>IFERROR(VLOOKUP(A22,Allgemein!$H$8:$I$45,2,FALSE),"")</f>
        <v/>
      </c>
      <c r="U22" s="97">
        <f>VLOOKUP(B22,Personalstamm!$D$8:$F$14,3,FALSE)</f>
        <v>8</v>
      </c>
      <c r="V22" s="97" t="str">
        <f t="shared" si="7"/>
        <v/>
      </c>
      <c r="W22" s="69" t="str">
        <f t="shared" ca="1" si="8"/>
        <v/>
      </c>
      <c r="X22" s="49"/>
      <c r="Y22" s="49"/>
      <c r="Z22" s="49"/>
      <c r="AA22" s="49"/>
    </row>
    <row r="23" spans="1:27" s="21" customFormat="1" ht="15" customHeight="1" x14ac:dyDescent="0.3">
      <c r="A23" s="47">
        <v>46156</v>
      </c>
      <c r="B23" s="89" t="str">
        <f t="shared" si="0"/>
        <v>Donnerstag</v>
      </c>
      <c r="C23" s="90" t="str">
        <f t="shared" si="1"/>
        <v>Fehlzeit</v>
      </c>
      <c r="D23" s="90"/>
      <c r="E23" s="91"/>
      <c r="F23" s="91"/>
      <c r="G23" s="91"/>
      <c r="H23" s="91"/>
      <c r="I23" s="79" t="str">
        <f t="shared" ca="1" si="2"/>
        <v/>
      </c>
      <c r="J23" s="79" t="str">
        <f t="shared" ca="1" si="3"/>
        <v/>
      </c>
      <c r="K23" s="79" t="str">
        <f ca="1">IF(I23="","",IF(AND(I23&lt;&gt;"",J23="",I23&gt;=Personalstamm!$D$20),Personalstamm!$E$20,IF(AND(I23&lt;&gt;"",J23="",I23&gt;=Personalstamm!$D$19),Personalstamm!$E$19,IF(AND(I23&lt;&gt;"",J23&lt;Personalstamm!$E$20,I23&gt;=Personalstamm!$D$20),Personalstamm!$E$20-J23,IF(AND(I23&lt;&gt;"",J23&lt;Personalstamm!E$19,I23&gt;=Personalstamm!$D$19),Personalstamm!$E$19-J23,0)))))</f>
        <v/>
      </c>
      <c r="L23" s="79" t="str">
        <f t="shared" ca="1" si="4"/>
        <v/>
      </c>
      <c r="M23" s="93" t="str">
        <f t="shared" si="5"/>
        <v>Feiertag</v>
      </c>
      <c r="N23" s="79">
        <f>IF(OR(M23="",M23="Bitte auswählen"),"",IF(M23="Feiertag",T23*U23,IF(M23="Gleittag",0,VLOOKUP(B23,Personalstamm!$D$8:$F$14,3,FALSE))))</f>
        <v>8</v>
      </c>
      <c r="O23" s="79">
        <f>VLOOKUP(B23,Personalstamm!$D$8:$E$14,2,FALSE)</f>
        <v>8</v>
      </c>
      <c r="P23" s="79" t="str">
        <f t="shared" ca="1" si="6"/>
        <v/>
      </c>
      <c r="Q23" s="65">
        <f t="shared" ca="1" si="9"/>
        <v>0</v>
      </c>
      <c r="R23" s="49"/>
      <c r="S23" s="69" t="str">
        <f>IF(COUNTIF(Allgemein!$H$8:$H$45,A23)&gt;0,"Feiertag","")</f>
        <v>Feiertag</v>
      </c>
      <c r="T23" s="97">
        <f>IFERROR(VLOOKUP(A23,Allgemein!$H$8:$I$45,2,FALSE),"")</f>
        <v>1</v>
      </c>
      <c r="U23" s="97">
        <f>VLOOKUP(B23,Personalstamm!$D$8:$F$14,3,FALSE)</f>
        <v>8</v>
      </c>
      <c r="V23" s="97" t="str">
        <f t="shared" si="7"/>
        <v/>
      </c>
      <c r="W23" s="69" t="str">
        <f t="shared" ca="1" si="8"/>
        <v/>
      </c>
      <c r="X23" s="49"/>
      <c r="Y23" s="49"/>
      <c r="Z23" s="49"/>
      <c r="AA23" s="49"/>
    </row>
    <row r="24" spans="1:27" s="21" customFormat="1" ht="15" customHeight="1" x14ac:dyDescent="0.3">
      <c r="A24" s="47">
        <v>46157</v>
      </c>
      <c r="B24" s="89" t="str">
        <f t="shared" si="0"/>
        <v>Freitag</v>
      </c>
      <c r="C24" s="90" t="str">
        <f t="shared" si="1"/>
        <v>Bitte auswählen</v>
      </c>
      <c r="D24" s="90"/>
      <c r="E24" s="91"/>
      <c r="F24" s="91"/>
      <c r="G24" s="91"/>
      <c r="H24" s="91"/>
      <c r="I24" s="79" t="str">
        <f t="shared" ca="1" si="2"/>
        <v/>
      </c>
      <c r="J24" s="79" t="str">
        <f t="shared" ca="1" si="3"/>
        <v/>
      </c>
      <c r="K24" s="79" t="str">
        <f ca="1">IF(I24="","",IF(AND(I24&lt;&gt;"",J24="",I24&gt;=Personalstamm!$D$20),Personalstamm!$E$20,IF(AND(I24&lt;&gt;"",J24="",I24&gt;=Personalstamm!$D$19),Personalstamm!$E$19,IF(AND(I24&lt;&gt;"",J24&lt;Personalstamm!$E$20,I24&gt;=Personalstamm!$D$20),Personalstamm!$E$20-J24,IF(AND(I24&lt;&gt;"",J24&lt;Personalstamm!E$19,I24&gt;=Personalstamm!$D$19),Personalstamm!$E$19-J24,0)))))</f>
        <v/>
      </c>
      <c r="L24" s="79" t="str">
        <f t="shared" ca="1" si="4"/>
        <v/>
      </c>
      <c r="M24" s="93" t="str">
        <f t="shared" si="5"/>
        <v/>
      </c>
      <c r="N24" s="79" t="str">
        <f>IF(OR(M24="",M24="Bitte auswählen"),"",IF(M24="Feiertag",T24*U24,IF(M24="Gleittag",0,VLOOKUP(B24,Personalstamm!$D$8:$F$14,3,FALSE))))</f>
        <v/>
      </c>
      <c r="O24" s="79">
        <f>VLOOKUP(B24,Personalstamm!$D$8:$E$14,2,FALSE)</f>
        <v>8</v>
      </c>
      <c r="P24" s="79" t="str">
        <f t="shared" ca="1" si="6"/>
        <v/>
      </c>
      <c r="Q24" s="65">
        <f t="shared" ca="1" si="9"/>
        <v>0</v>
      </c>
      <c r="R24" s="49"/>
      <c r="S24" s="69" t="str">
        <f>IF(COUNTIF(Allgemein!$H$8:$H$45,A24)&gt;0,"Feiertag","")</f>
        <v/>
      </c>
      <c r="T24" s="97" t="str">
        <f>IFERROR(VLOOKUP(A24,Allgemein!$H$8:$I$45,2,FALSE),"")</f>
        <v/>
      </c>
      <c r="U24" s="97">
        <f>VLOOKUP(B24,Personalstamm!$D$8:$F$14,3,FALSE)</f>
        <v>8</v>
      </c>
      <c r="V24" s="97" t="str">
        <f t="shared" si="7"/>
        <v/>
      </c>
      <c r="W24" s="69" t="str">
        <f t="shared" ca="1" si="8"/>
        <v/>
      </c>
      <c r="X24" s="49"/>
      <c r="Y24" s="49"/>
      <c r="Z24" s="49"/>
      <c r="AA24" s="49"/>
    </row>
    <row r="25" spans="1:27" s="21" customFormat="1" ht="15" customHeight="1" x14ac:dyDescent="0.3">
      <c r="A25" s="47">
        <v>46158</v>
      </c>
      <c r="B25" s="89" t="str">
        <f t="shared" si="0"/>
        <v>Samstag</v>
      </c>
      <c r="C25" s="90" t="str">
        <f t="shared" si="1"/>
        <v>Wochenende</v>
      </c>
      <c r="D25" s="90"/>
      <c r="E25" s="91"/>
      <c r="F25" s="91"/>
      <c r="G25" s="91"/>
      <c r="H25" s="91"/>
      <c r="I25" s="79" t="str">
        <f t="shared" ca="1" si="2"/>
        <v/>
      </c>
      <c r="J25" s="79" t="str">
        <f t="shared" ca="1" si="3"/>
        <v/>
      </c>
      <c r="K25" s="79" t="str">
        <f ca="1">IF(I25="","",IF(AND(I25&lt;&gt;"",J25="",I25&gt;=Personalstamm!$D$20),Personalstamm!$E$20,IF(AND(I25&lt;&gt;"",J25="",I25&gt;=Personalstamm!$D$19),Personalstamm!$E$19,IF(AND(I25&lt;&gt;"",J25&lt;Personalstamm!$E$20,I25&gt;=Personalstamm!$D$20),Personalstamm!$E$20-J25,IF(AND(I25&lt;&gt;"",J25&lt;Personalstamm!E$19,I25&gt;=Personalstamm!$D$19),Personalstamm!$E$19-J25,0)))))</f>
        <v/>
      </c>
      <c r="L25" s="79" t="str">
        <f t="shared" ca="1" si="4"/>
        <v/>
      </c>
      <c r="M25" s="93" t="str">
        <f t="shared" si="5"/>
        <v/>
      </c>
      <c r="N25" s="79" t="str">
        <f>IF(OR(M25="",M25="Bitte auswählen"),"",IF(M25="Feiertag",T25*U25,IF(M25="Gleittag",0,VLOOKUP(B25,Personalstamm!$D$8:$F$14,3,FALSE))))</f>
        <v/>
      </c>
      <c r="O25" s="79">
        <f>VLOOKUP(B25,Personalstamm!$D$8:$E$14,2,FALSE)</f>
        <v>0</v>
      </c>
      <c r="P25" s="79" t="str">
        <f t="shared" ca="1" si="6"/>
        <v/>
      </c>
      <c r="Q25" s="65">
        <f t="shared" ca="1" si="9"/>
        <v>0</v>
      </c>
      <c r="R25" s="49"/>
      <c r="S25" s="69" t="str">
        <f>IF(COUNTIF(Allgemein!$H$8:$H$45,A25)&gt;0,"Feiertag","")</f>
        <v/>
      </c>
      <c r="T25" s="97" t="str">
        <f>IFERROR(VLOOKUP(A25,Allgemein!$H$8:$I$45,2,FALSE),"")</f>
        <v/>
      </c>
      <c r="U25" s="97">
        <f>VLOOKUP(B25,Personalstamm!$D$8:$F$14,3,FALSE)</f>
        <v>0</v>
      </c>
      <c r="V25" s="97" t="str">
        <f t="shared" si="7"/>
        <v/>
      </c>
      <c r="W25" s="69" t="str">
        <f t="shared" ca="1" si="8"/>
        <v/>
      </c>
      <c r="X25" s="49"/>
      <c r="Y25" s="49"/>
      <c r="Z25" s="49"/>
      <c r="AA25" s="49"/>
    </row>
    <row r="26" spans="1:27" s="21" customFormat="1" ht="15" customHeight="1" x14ac:dyDescent="0.3">
      <c r="A26" s="47">
        <v>46159</v>
      </c>
      <c r="B26" s="89" t="str">
        <f t="shared" si="0"/>
        <v>Sonntag</v>
      </c>
      <c r="C26" s="90" t="str">
        <f t="shared" si="1"/>
        <v>Wochenende</v>
      </c>
      <c r="D26" s="90"/>
      <c r="E26" s="91"/>
      <c r="F26" s="91"/>
      <c r="G26" s="91"/>
      <c r="H26" s="91"/>
      <c r="I26" s="79" t="str">
        <f t="shared" ca="1" si="2"/>
        <v/>
      </c>
      <c r="J26" s="79" t="str">
        <f t="shared" ca="1" si="3"/>
        <v/>
      </c>
      <c r="K26" s="79" t="str">
        <f ca="1">IF(I26="","",IF(AND(I26&lt;&gt;"",J26="",I26&gt;=Personalstamm!$D$20),Personalstamm!$E$20,IF(AND(I26&lt;&gt;"",J26="",I26&gt;=Personalstamm!$D$19),Personalstamm!$E$19,IF(AND(I26&lt;&gt;"",J26&lt;Personalstamm!$E$20,I26&gt;=Personalstamm!$D$20),Personalstamm!$E$20-J26,IF(AND(I26&lt;&gt;"",J26&lt;Personalstamm!E$19,I26&gt;=Personalstamm!$D$19),Personalstamm!$E$19-J26,0)))))</f>
        <v/>
      </c>
      <c r="L26" s="79" t="str">
        <f t="shared" ca="1" si="4"/>
        <v/>
      </c>
      <c r="M26" s="93" t="str">
        <f t="shared" si="5"/>
        <v/>
      </c>
      <c r="N26" s="79" t="str">
        <f>IF(OR(M26="",M26="Bitte auswählen"),"",IF(M26="Feiertag",T26*U26,IF(M26="Gleittag",0,VLOOKUP(B26,Personalstamm!$D$8:$F$14,3,FALSE))))</f>
        <v/>
      </c>
      <c r="O26" s="79">
        <f>VLOOKUP(B26,Personalstamm!$D$8:$E$14,2,FALSE)</f>
        <v>0</v>
      </c>
      <c r="P26" s="79" t="str">
        <f t="shared" ca="1" si="6"/>
        <v/>
      </c>
      <c r="Q26" s="65">
        <f t="shared" ca="1" si="9"/>
        <v>0</v>
      </c>
      <c r="R26" s="49"/>
      <c r="S26" s="69" t="str">
        <f>IF(COUNTIF(Allgemein!$H$8:$H$45,A26)&gt;0,"Feiertag","")</f>
        <v/>
      </c>
      <c r="T26" s="97" t="str">
        <f>IFERROR(VLOOKUP(A26,Allgemein!$H$8:$I$45,2,FALSE),"")</f>
        <v/>
      </c>
      <c r="U26" s="97">
        <f>VLOOKUP(B26,Personalstamm!$D$8:$F$14,3,FALSE)</f>
        <v>0</v>
      </c>
      <c r="V26" s="97" t="str">
        <f t="shared" si="7"/>
        <v/>
      </c>
      <c r="W26" s="69" t="str">
        <f t="shared" ca="1" si="8"/>
        <v/>
      </c>
      <c r="X26" s="49"/>
      <c r="Y26" s="49"/>
      <c r="Z26" s="49"/>
      <c r="AA26" s="49"/>
    </row>
    <row r="27" spans="1:27" s="21" customFormat="1" ht="15" customHeight="1" x14ac:dyDescent="0.3">
      <c r="A27" s="47">
        <v>46160</v>
      </c>
      <c r="B27" s="89" t="str">
        <f t="shared" si="0"/>
        <v>Montag</v>
      </c>
      <c r="C27" s="90" t="str">
        <f t="shared" si="1"/>
        <v>Bitte auswählen</v>
      </c>
      <c r="D27" s="90"/>
      <c r="E27" s="91"/>
      <c r="F27" s="91"/>
      <c r="G27" s="91"/>
      <c r="H27" s="91"/>
      <c r="I27" s="79" t="str">
        <f t="shared" ca="1" si="2"/>
        <v/>
      </c>
      <c r="J27" s="79" t="str">
        <f t="shared" ca="1" si="3"/>
        <v/>
      </c>
      <c r="K27" s="79" t="str">
        <f ca="1">IF(I27="","",IF(AND(I27&lt;&gt;"",J27="",I27&gt;=Personalstamm!$D$20),Personalstamm!$E$20,IF(AND(I27&lt;&gt;"",J27="",I27&gt;=Personalstamm!$D$19),Personalstamm!$E$19,IF(AND(I27&lt;&gt;"",J27&lt;Personalstamm!$E$20,I27&gt;=Personalstamm!$D$20),Personalstamm!$E$20-J27,IF(AND(I27&lt;&gt;"",J27&lt;Personalstamm!E$19,I27&gt;=Personalstamm!$D$19),Personalstamm!$E$19-J27,0)))))</f>
        <v/>
      </c>
      <c r="L27" s="79" t="str">
        <f t="shared" ca="1" si="4"/>
        <v/>
      </c>
      <c r="M27" s="93" t="str">
        <f t="shared" si="5"/>
        <v/>
      </c>
      <c r="N27" s="79" t="str">
        <f>IF(OR(M27="",M27="Bitte auswählen"),"",IF(M27="Feiertag",T27*U27,IF(M27="Gleittag",0,VLOOKUP(B27,Personalstamm!$D$8:$F$14,3,FALSE))))</f>
        <v/>
      </c>
      <c r="O27" s="79">
        <f>VLOOKUP(B27,Personalstamm!$D$8:$E$14,2,FALSE)</f>
        <v>8</v>
      </c>
      <c r="P27" s="79" t="str">
        <f t="shared" ca="1" si="6"/>
        <v/>
      </c>
      <c r="Q27" s="65">
        <f t="shared" ca="1" si="9"/>
        <v>0</v>
      </c>
      <c r="R27" s="49"/>
      <c r="S27" s="69" t="str">
        <f>IF(COUNTIF(Allgemein!$H$8:$H$45,A27)&gt;0,"Feiertag","")</f>
        <v/>
      </c>
      <c r="T27" s="97" t="str">
        <f>IFERROR(VLOOKUP(A27,Allgemein!$H$8:$I$45,2,FALSE),"")</f>
        <v/>
      </c>
      <c r="U27" s="97">
        <f>VLOOKUP(B27,Personalstamm!$D$8:$F$14,3,FALSE)</f>
        <v>8</v>
      </c>
      <c r="V27" s="97" t="str">
        <f t="shared" si="7"/>
        <v/>
      </c>
      <c r="W27" s="69" t="str">
        <f t="shared" ca="1" si="8"/>
        <v/>
      </c>
      <c r="X27" s="49"/>
      <c r="Y27" s="49"/>
      <c r="Z27" s="49"/>
      <c r="AA27" s="49"/>
    </row>
    <row r="28" spans="1:27" s="21" customFormat="1" ht="15" customHeight="1" x14ac:dyDescent="0.3">
      <c r="A28" s="47">
        <v>46161</v>
      </c>
      <c r="B28" s="89" t="str">
        <f t="shared" si="0"/>
        <v>Dienstag</v>
      </c>
      <c r="C28" s="90" t="str">
        <f t="shared" si="1"/>
        <v>Bitte auswählen</v>
      </c>
      <c r="D28" s="90"/>
      <c r="E28" s="91"/>
      <c r="F28" s="91"/>
      <c r="G28" s="91"/>
      <c r="H28" s="91"/>
      <c r="I28" s="79" t="str">
        <f t="shared" ca="1" si="2"/>
        <v/>
      </c>
      <c r="J28" s="79" t="str">
        <f t="shared" ca="1" si="3"/>
        <v/>
      </c>
      <c r="K28" s="79" t="str">
        <f ca="1">IF(I28="","",IF(AND(I28&lt;&gt;"",J28="",I28&gt;=Personalstamm!$D$20),Personalstamm!$E$20,IF(AND(I28&lt;&gt;"",J28="",I28&gt;=Personalstamm!$D$19),Personalstamm!$E$19,IF(AND(I28&lt;&gt;"",J28&lt;Personalstamm!$E$20,I28&gt;=Personalstamm!$D$20),Personalstamm!$E$20-J28,IF(AND(I28&lt;&gt;"",J28&lt;Personalstamm!E$19,I28&gt;=Personalstamm!$D$19),Personalstamm!$E$19-J28,0)))))</f>
        <v/>
      </c>
      <c r="L28" s="79" t="str">
        <f t="shared" ca="1" si="4"/>
        <v/>
      </c>
      <c r="M28" s="93" t="str">
        <f t="shared" si="5"/>
        <v/>
      </c>
      <c r="N28" s="79" t="str">
        <f>IF(OR(M28="",M28="Bitte auswählen"),"",IF(M28="Feiertag",T28*U28,IF(M28="Gleittag",0,VLOOKUP(B28,Personalstamm!$D$8:$F$14,3,FALSE))))</f>
        <v/>
      </c>
      <c r="O28" s="79">
        <f>VLOOKUP(B28,Personalstamm!$D$8:$E$14,2,FALSE)</f>
        <v>8</v>
      </c>
      <c r="P28" s="79" t="str">
        <f t="shared" ca="1" si="6"/>
        <v/>
      </c>
      <c r="Q28" s="65">
        <f t="shared" ca="1" si="9"/>
        <v>0</v>
      </c>
      <c r="R28" s="49"/>
      <c r="S28" s="69" t="str">
        <f>IF(COUNTIF(Allgemein!$H$8:$H$45,A28)&gt;0,"Feiertag","")</f>
        <v/>
      </c>
      <c r="T28" s="97" t="str">
        <f>IFERROR(VLOOKUP(A28,Allgemein!$H$8:$I$45,2,FALSE),"")</f>
        <v/>
      </c>
      <c r="U28" s="97">
        <f>VLOOKUP(B28,Personalstamm!$D$8:$F$14,3,FALSE)</f>
        <v>8</v>
      </c>
      <c r="V28" s="97" t="str">
        <f t="shared" si="7"/>
        <v/>
      </c>
      <c r="W28" s="69" t="str">
        <f t="shared" ca="1" si="8"/>
        <v/>
      </c>
      <c r="X28" s="49"/>
      <c r="Y28" s="49"/>
      <c r="Z28" s="49"/>
      <c r="AA28" s="49"/>
    </row>
    <row r="29" spans="1:27" s="21" customFormat="1" ht="15" customHeight="1" x14ac:dyDescent="0.3">
      <c r="A29" s="47">
        <v>46162</v>
      </c>
      <c r="B29" s="89" t="str">
        <f t="shared" si="0"/>
        <v>Mittwoch</v>
      </c>
      <c r="C29" s="90" t="str">
        <f t="shared" si="1"/>
        <v>Bitte auswählen</v>
      </c>
      <c r="D29" s="90"/>
      <c r="E29" s="91"/>
      <c r="F29" s="91"/>
      <c r="G29" s="91"/>
      <c r="H29" s="91"/>
      <c r="I29" s="79" t="str">
        <f t="shared" ca="1" si="2"/>
        <v/>
      </c>
      <c r="J29" s="79" t="str">
        <f t="shared" ca="1" si="3"/>
        <v/>
      </c>
      <c r="K29" s="79" t="str">
        <f ca="1">IF(I29="","",IF(AND(I29&lt;&gt;"",J29="",I29&gt;=Personalstamm!$D$20),Personalstamm!$E$20,IF(AND(I29&lt;&gt;"",J29="",I29&gt;=Personalstamm!$D$19),Personalstamm!$E$19,IF(AND(I29&lt;&gt;"",J29&lt;Personalstamm!$E$20,I29&gt;=Personalstamm!$D$20),Personalstamm!$E$20-J29,IF(AND(I29&lt;&gt;"",J29&lt;Personalstamm!E$19,I29&gt;=Personalstamm!$D$19),Personalstamm!$E$19-J29,0)))))</f>
        <v/>
      </c>
      <c r="L29" s="79" t="str">
        <f t="shared" ca="1" si="4"/>
        <v/>
      </c>
      <c r="M29" s="93" t="str">
        <f t="shared" si="5"/>
        <v/>
      </c>
      <c r="N29" s="79" t="str">
        <f>IF(OR(M29="",M29="Bitte auswählen"),"",IF(M29="Feiertag",T29*U29,IF(M29="Gleittag",0,VLOOKUP(B29,Personalstamm!$D$8:$F$14,3,FALSE))))</f>
        <v/>
      </c>
      <c r="O29" s="79">
        <f>VLOOKUP(B29,Personalstamm!$D$8:$E$14,2,FALSE)</f>
        <v>8</v>
      </c>
      <c r="P29" s="79" t="str">
        <f t="shared" ca="1" si="6"/>
        <v/>
      </c>
      <c r="Q29" s="65">
        <f t="shared" ca="1" si="9"/>
        <v>0</v>
      </c>
      <c r="R29" s="49"/>
      <c r="S29" s="69" t="str">
        <f>IF(COUNTIF(Allgemein!$H$8:$H$45,A29)&gt;0,"Feiertag","")</f>
        <v/>
      </c>
      <c r="T29" s="97" t="str">
        <f>IFERROR(VLOOKUP(A29,Allgemein!$H$8:$I$45,2,FALSE),"")</f>
        <v/>
      </c>
      <c r="U29" s="97">
        <f>VLOOKUP(B29,Personalstamm!$D$8:$F$14,3,FALSE)</f>
        <v>8</v>
      </c>
      <c r="V29" s="97" t="str">
        <f t="shared" si="7"/>
        <v/>
      </c>
      <c r="W29" s="69" t="str">
        <f t="shared" ca="1" si="8"/>
        <v/>
      </c>
      <c r="X29" s="49"/>
      <c r="Y29" s="49"/>
      <c r="Z29" s="49"/>
      <c r="AA29" s="49"/>
    </row>
    <row r="30" spans="1:27" s="21" customFormat="1" ht="15" customHeight="1" x14ac:dyDescent="0.3">
      <c r="A30" s="47">
        <v>46163</v>
      </c>
      <c r="B30" s="89" t="str">
        <f t="shared" si="0"/>
        <v>Donnerstag</v>
      </c>
      <c r="C30" s="90" t="str">
        <f t="shared" si="1"/>
        <v>Bitte auswählen</v>
      </c>
      <c r="D30" s="90"/>
      <c r="E30" s="91"/>
      <c r="F30" s="91"/>
      <c r="G30" s="91"/>
      <c r="H30" s="91"/>
      <c r="I30" s="79" t="str">
        <f t="shared" ca="1" si="2"/>
        <v/>
      </c>
      <c r="J30" s="79" t="str">
        <f t="shared" ca="1" si="3"/>
        <v/>
      </c>
      <c r="K30" s="79" t="str">
        <f ca="1">IF(I30="","",IF(AND(I30&lt;&gt;"",J30="",I30&gt;=Personalstamm!$D$20),Personalstamm!$E$20,IF(AND(I30&lt;&gt;"",J30="",I30&gt;=Personalstamm!$D$19),Personalstamm!$E$19,IF(AND(I30&lt;&gt;"",J30&lt;Personalstamm!$E$20,I30&gt;=Personalstamm!$D$20),Personalstamm!$E$20-J30,IF(AND(I30&lt;&gt;"",J30&lt;Personalstamm!E$19,I30&gt;=Personalstamm!$D$19),Personalstamm!$E$19-J30,0)))))</f>
        <v/>
      </c>
      <c r="L30" s="79" t="str">
        <f t="shared" ca="1" si="4"/>
        <v/>
      </c>
      <c r="M30" s="93" t="str">
        <f t="shared" si="5"/>
        <v/>
      </c>
      <c r="N30" s="79" t="str">
        <f>IF(OR(M30="",M30="Bitte auswählen"),"",IF(M30="Feiertag",T30*U30,IF(M30="Gleittag",0,VLOOKUP(B30,Personalstamm!$D$8:$F$14,3,FALSE))))</f>
        <v/>
      </c>
      <c r="O30" s="79">
        <f>VLOOKUP(B30,Personalstamm!$D$8:$E$14,2,FALSE)</f>
        <v>8</v>
      </c>
      <c r="P30" s="79" t="str">
        <f t="shared" ca="1" si="6"/>
        <v/>
      </c>
      <c r="Q30" s="65">
        <f t="shared" ca="1" si="9"/>
        <v>0</v>
      </c>
      <c r="R30" s="49"/>
      <c r="S30" s="69" t="str">
        <f>IF(COUNTIF(Allgemein!$H$8:$H$45,A30)&gt;0,"Feiertag","")</f>
        <v/>
      </c>
      <c r="T30" s="97" t="str">
        <f>IFERROR(VLOOKUP(A30,Allgemein!$H$8:$I$45,2,FALSE),"")</f>
        <v/>
      </c>
      <c r="U30" s="97">
        <f>VLOOKUP(B30,Personalstamm!$D$8:$F$14,3,FALSE)</f>
        <v>8</v>
      </c>
      <c r="V30" s="97" t="str">
        <f t="shared" si="7"/>
        <v/>
      </c>
      <c r="W30" s="69" t="str">
        <f t="shared" ca="1" si="8"/>
        <v/>
      </c>
      <c r="X30" s="49"/>
      <c r="Y30" s="49"/>
      <c r="Z30" s="49"/>
      <c r="AA30" s="49"/>
    </row>
    <row r="31" spans="1:27" s="21" customFormat="1" ht="15" customHeight="1" x14ac:dyDescent="0.3">
      <c r="A31" s="47">
        <v>46164</v>
      </c>
      <c r="B31" s="89" t="str">
        <f t="shared" si="0"/>
        <v>Freitag</v>
      </c>
      <c r="C31" s="90" t="str">
        <f t="shared" si="1"/>
        <v>Bitte auswählen</v>
      </c>
      <c r="D31" s="90"/>
      <c r="E31" s="91"/>
      <c r="F31" s="91"/>
      <c r="G31" s="91"/>
      <c r="H31" s="91"/>
      <c r="I31" s="79" t="str">
        <f t="shared" ca="1" si="2"/>
        <v/>
      </c>
      <c r="J31" s="79" t="str">
        <f t="shared" ca="1" si="3"/>
        <v/>
      </c>
      <c r="K31" s="79" t="str">
        <f ca="1">IF(I31="","",IF(AND(I31&lt;&gt;"",J31="",I31&gt;=Personalstamm!$D$20),Personalstamm!$E$20,IF(AND(I31&lt;&gt;"",J31="",I31&gt;=Personalstamm!$D$19),Personalstamm!$E$19,IF(AND(I31&lt;&gt;"",J31&lt;Personalstamm!$E$20,I31&gt;=Personalstamm!$D$20),Personalstamm!$E$20-J31,IF(AND(I31&lt;&gt;"",J31&lt;Personalstamm!E$19,I31&gt;=Personalstamm!$D$19),Personalstamm!$E$19-J31,0)))))</f>
        <v/>
      </c>
      <c r="L31" s="79" t="str">
        <f t="shared" ca="1" si="4"/>
        <v/>
      </c>
      <c r="M31" s="93" t="str">
        <f t="shared" si="5"/>
        <v/>
      </c>
      <c r="N31" s="79" t="str">
        <f>IF(OR(M31="",M31="Bitte auswählen"),"",IF(M31="Feiertag",T31*U31,IF(M31="Gleittag",0,VLOOKUP(B31,Personalstamm!$D$8:$F$14,3,FALSE))))</f>
        <v/>
      </c>
      <c r="O31" s="79">
        <f>VLOOKUP(B31,Personalstamm!$D$8:$E$14,2,FALSE)</f>
        <v>8</v>
      </c>
      <c r="P31" s="79" t="str">
        <f t="shared" ca="1" si="6"/>
        <v/>
      </c>
      <c r="Q31" s="65">
        <f t="shared" ca="1" si="9"/>
        <v>0</v>
      </c>
      <c r="R31" s="49"/>
      <c r="S31" s="69" t="str">
        <f>IF(COUNTIF(Allgemein!$H$8:$H$45,A31)&gt;0,"Feiertag","")</f>
        <v/>
      </c>
      <c r="T31" s="97" t="str">
        <f>IFERROR(VLOOKUP(A31,Allgemein!$H$8:$I$45,2,FALSE),"")</f>
        <v/>
      </c>
      <c r="U31" s="97">
        <f>VLOOKUP(B31,Personalstamm!$D$8:$F$14,3,FALSE)</f>
        <v>8</v>
      </c>
      <c r="V31" s="97" t="str">
        <f t="shared" si="7"/>
        <v/>
      </c>
      <c r="W31" s="69" t="str">
        <f t="shared" ca="1" si="8"/>
        <v/>
      </c>
      <c r="X31" s="49"/>
      <c r="Y31" s="49"/>
      <c r="Z31" s="49"/>
      <c r="AA31" s="49"/>
    </row>
    <row r="32" spans="1:27" s="21" customFormat="1" ht="15" customHeight="1" x14ac:dyDescent="0.3">
      <c r="A32" s="47">
        <v>46165</v>
      </c>
      <c r="B32" s="89" t="str">
        <f t="shared" si="0"/>
        <v>Samstag</v>
      </c>
      <c r="C32" s="90" t="str">
        <f t="shared" si="1"/>
        <v>Wochenende</v>
      </c>
      <c r="D32" s="90"/>
      <c r="E32" s="91"/>
      <c r="F32" s="91"/>
      <c r="G32" s="91"/>
      <c r="H32" s="91"/>
      <c r="I32" s="79" t="str">
        <f t="shared" ca="1" si="2"/>
        <v/>
      </c>
      <c r="J32" s="79" t="str">
        <f t="shared" ca="1" si="3"/>
        <v/>
      </c>
      <c r="K32" s="79" t="str">
        <f ca="1">IF(I32="","",IF(AND(I32&lt;&gt;"",J32="",I32&gt;=Personalstamm!$D$20),Personalstamm!$E$20,IF(AND(I32&lt;&gt;"",J32="",I32&gt;=Personalstamm!$D$19),Personalstamm!$E$19,IF(AND(I32&lt;&gt;"",J32&lt;Personalstamm!$E$20,I32&gt;=Personalstamm!$D$20),Personalstamm!$E$20-J32,IF(AND(I32&lt;&gt;"",J32&lt;Personalstamm!E$19,I32&gt;=Personalstamm!$D$19),Personalstamm!$E$19-J32,0)))))</f>
        <v/>
      </c>
      <c r="L32" s="79" t="str">
        <f t="shared" ca="1" si="4"/>
        <v/>
      </c>
      <c r="M32" s="93" t="str">
        <f t="shared" si="5"/>
        <v/>
      </c>
      <c r="N32" s="79" t="str">
        <f>IF(OR(M32="",M32="Bitte auswählen"),"",IF(M32="Feiertag",T32*U32,IF(M32="Gleittag",0,VLOOKUP(B32,Personalstamm!$D$8:$F$14,3,FALSE))))</f>
        <v/>
      </c>
      <c r="O32" s="79">
        <f>VLOOKUP(B32,Personalstamm!$D$8:$E$14,2,FALSE)</f>
        <v>0</v>
      </c>
      <c r="P32" s="79" t="str">
        <f t="shared" ca="1" si="6"/>
        <v/>
      </c>
      <c r="Q32" s="65">
        <f t="shared" ca="1" si="9"/>
        <v>0</v>
      </c>
      <c r="R32" s="49"/>
      <c r="S32" s="69" t="str">
        <f>IF(COUNTIF(Allgemein!$H$8:$H$45,A32)&gt;0,"Feiertag","")</f>
        <v/>
      </c>
      <c r="T32" s="97" t="str">
        <f>IFERROR(VLOOKUP(A32,Allgemein!$H$8:$I$45,2,FALSE),"")</f>
        <v/>
      </c>
      <c r="U32" s="97">
        <f>VLOOKUP(B32,Personalstamm!$D$8:$F$14,3,FALSE)</f>
        <v>0</v>
      </c>
      <c r="V32" s="97" t="str">
        <f t="shared" si="7"/>
        <v/>
      </c>
      <c r="W32" s="69" t="str">
        <f t="shared" ca="1" si="8"/>
        <v/>
      </c>
      <c r="X32" s="49"/>
      <c r="Y32" s="49"/>
      <c r="Z32" s="49"/>
      <c r="AA32" s="49"/>
    </row>
    <row r="33" spans="1:27" s="21" customFormat="1" ht="15" customHeight="1" x14ac:dyDescent="0.3">
      <c r="A33" s="47">
        <v>46166</v>
      </c>
      <c r="B33" s="89" t="str">
        <f t="shared" si="0"/>
        <v>Sonntag</v>
      </c>
      <c r="C33" s="90" t="str">
        <f t="shared" si="1"/>
        <v>Fehlzeit</v>
      </c>
      <c r="D33" s="90"/>
      <c r="E33" s="91"/>
      <c r="F33" s="91"/>
      <c r="G33" s="91"/>
      <c r="H33" s="91"/>
      <c r="I33" s="79" t="str">
        <f t="shared" ca="1" si="2"/>
        <v/>
      </c>
      <c r="J33" s="79" t="str">
        <f t="shared" ca="1" si="3"/>
        <v/>
      </c>
      <c r="K33" s="79" t="str">
        <f ca="1">IF(I33="","",IF(AND(I33&lt;&gt;"",J33="",I33&gt;=Personalstamm!$D$20),Personalstamm!$E$20,IF(AND(I33&lt;&gt;"",J33="",I33&gt;=Personalstamm!$D$19),Personalstamm!$E$19,IF(AND(I33&lt;&gt;"",J33&lt;Personalstamm!$E$20,I33&gt;=Personalstamm!$D$20),Personalstamm!$E$20-J33,IF(AND(I33&lt;&gt;"",J33&lt;Personalstamm!E$19,I33&gt;=Personalstamm!$D$19),Personalstamm!$E$19-J33,0)))))</f>
        <v/>
      </c>
      <c r="L33" s="79" t="str">
        <f t="shared" ca="1" si="4"/>
        <v/>
      </c>
      <c r="M33" s="93" t="str">
        <f t="shared" si="5"/>
        <v>Feiertag</v>
      </c>
      <c r="N33" s="79">
        <f>IF(OR(M33="",M33="Bitte auswählen"),"",IF(M33="Feiertag",T33*U33,IF(M33="Gleittag",0,VLOOKUP(B33,Personalstamm!$D$8:$F$14,3,FALSE))))</f>
        <v>0</v>
      </c>
      <c r="O33" s="79">
        <f>VLOOKUP(B33,Personalstamm!$D$8:$E$14,2,FALSE)</f>
        <v>0</v>
      </c>
      <c r="P33" s="79" t="str">
        <f t="shared" ca="1" si="6"/>
        <v/>
      </c>
      <c r="Q33" s="65">
        <f t="shared" ca="1" si="9"/>
        <v>0</v>
      </c>
      <c r="R33" s="49"/>
      <c r="S33" s="69" t="str">
        <f>IF(COUNTIF(Allgemein!$H$8:$H$45,A33)&gt;0,"Feiertag","")</f>
        <v>Feiertag</v>
      </c>
      <c r="T33" s="97">
        <f>IFERROR(VLOOKUP(A33,Allgemein!$H$8:$I$45,2,FALSE),"")</f>
        <v>1</v>
      </c>
      <c r="U33" s="97">
        <f>VLOOKUP(B33,Personalstamm!$D$8:$F$14,3,FALSE)</f>
        <v>0</v>
      </c>
      <c r="V33" s="97" t="str">
        <f t="shared" si="7"/>
        <v/>
      </c>
      <c r="W33" s="69" t="str">
        <f t="shared" ca="1" si="8"/>
        <v/>
      </c>
      <c r="X33" s="49"/>
      <c r="Y33" s="49"/>
      <c r="Z33" s="49"/>
      <c r="AA33" s="49"/>
    </row>
    <row r="34" spans="1:27" s="21" customFormat="1" ht="15" customHeight="1" x14ac:dyDescent="0.3">
      <c r="A34" s="47">
        <v>46167</v>
      </c>
      <c r="B34" s="89" t="str">
        <f t="shared" si="0"/>
        <v>Montag</v>
      </c>
      <c r="C34" s="90" t="str">
        <f t="shared" si="1"/>
        <v>Fehlzeit</v>
      </c>
      <c r="D34" s="90"/>
      <c r="E34" s="91"/>
      <c r="F34" s="91"/>
      <c r="G34" s="91"/>
      <c r="H34" s="91"/>
      <c r="I34" s="79" t="str">
        <f t="shared" ca="1" si="2"/>
        <v/>
      </c>
      <c r="J34" s="79" t="str">
        <f t="shared" ca="1" si="3"/>
        <v/>
      </c>
      <c r="K34" s="79" t="str">
        <f ca="1">IF(I34="","",IF(AND(I34&lt;&gt;"",J34="",I34&gt;=Personalstamm!$D$20),Personalstamm!$E$20,IF(AND(I34&lt;&gt;"",J34="",I34&gt;=Personalstamm!$D$19),Personalstamm!$E$19,IF(AND(I34&lt;&gt;"",J34&lt;Personalstamm!$E$20,I34&gt;=Personalstamm!$D$20),Personalstamm!$E$20-J34,IF(AND(I34&lt;&gt;"",J34&lt;Personalstamm!E$19,I34&gt;=Personalstamm!$D$19),Personalstamm!$E$19-J34,0)))))</f>
        <v/>
      </c>
      <c r="L34" s="79" t="str">
        <f t="shared" ca="1" si="4"/>
        <v/>
      </c>
      <c r="M34" s="93" t="str">
        <f t="shared" si="5"/>
        <v>Feiertag</v>
      </c>
      <c r="N34" s="79">
        <f>IF(OR(M34="",M34="Bitte auswählen"),"",IF(M34="Feiertag",T34*U34,IF(M34="Gleittag",0,VLOOKUP(B34,Personalstamm!$D$8:$F$14,3,FALSE))))</f>
        <v>8</v>
      </c>
      <c r="O34" s="79">
        <f>VLOOKUP(B34,Personalstamm!$D$8:$E$14,2,FALSE)</f>
        <v>8</v>
      </c>
      <c r="P34" s="79" t="str">
        <f t="shared" ca="1" si="6"/>
        <v/>
      </c>
      <c r="Q34" s="65">
        <f t="shared" ca="1" si="9"/>
        <v>0</v>
      </c>
      <c r="R34" s="49"/>
      <c r="S34" s="69" t="str">
        <f>IF(COUNTIF(Allgemein!$H$8:$H$45,A34)&gt;0,"Feiertag","")</f>
        <v>Feiertag</v>
      </c>
      <c r="T34" s="97">
        <f>IFERROR(VLOOKUP(A34,Allgemein!$H$8:$I$45,2,FALSE),"")</f>
        <v>1</v>
      </c>
      <c r="U34" s="97">
        <f>VLOOKUP(B34,Personalstamm!$D$8:$F$14,3,FALSE)</f>
        <v>8</v>
      </c>
      <c r="V34" s="97" t="str">
        <f t="shared" si="7"/>
        <v/>
      </c>
      <c r="W34" s="69" t="str">
        <f t="shared" ca="1" si="8"/>
        <v/>
      </c>
      <c r="X34" s="49"/>
      <c r="Y34" s="49"/>
      <c r="Z34" s="49"/>
      <c r="AA34" s="49"/>
    </row>
    <row r="35" spans="1:27" s="21" customFormat="1" ht="15" customHeight="1" x14ac:dyDescent="0.3">
      <c r="A35" s="47">
        <v>46168</v>
      </c>
      <c r="B35" s="89" t="str">
        <f t="shared" si="0"/>
        <v>Dienstag</v>
      </c>
      <c r="C35" s="90" t="str">
        <f t="shared" si="1"/>
        <v>Bitte auswählen</v>
      </c>
      <c r="D35" s="90"/>
      <c r="E35" s="91"/>
      <c r="F35" s="91"/>
      <c r="G35" s="91"/>
      <c r="H35" s="91"/>
      <c r="I35" s="79" t="str">
        <f t="shared" ca="1" si="2"/>
        <v/>
      </c>
      <c r="J35" s="79" t="str">
        <f t="shared" ca="1" si="3"/>
        <v/>
      </c>
      <c r="K35" s="79" t="str">
        <f ca="1">IF(I35="","",IF(AND(I35&lt;&gt;"",J35="",I35&gt;=Personalstamm!$D$20),Personalstamm!$E$20,IF(AND(I35&lt;&gt;"",J35="",I35&gt;=Personalstamm!$D$19),Personalstamm!$E$19,IF(AND(I35&lt;&gt;"",J35&lt;Personalstamm!$E$20,I35&gt;=Personalstamm!$D$20),Personalstamm!$E$20-J35,IF(AND(I35&lt;&gt;"",J35&lt;Personalstamm!E$19,I35&gt;=Personalstamm!$D$19),Personalstamm!$E$19-J35,0)))))</f>
        <v/>
      </c>
      <c r="L35" s="79" t="str">
        <f t="shared" ca="1" si="4"/>
        <v/>
      </c>
      <c r="M35" s="93" t="str">
        <f t="shared" si="5"/>
        <v/>
      </c>
      <c r="N35" s="79" t="str">
        <f>IF(OR(M35="",M35="Bitte auswählen"),"",IF(M35="Feiertag",T35*U35,IF(M35="Gleittag",0,VLOOKUP(B35,Personalstamm!$D$8:$F$14,3,FALSE))))</f>
        <v/>
      </c>
      <c r="O35" s="79">
        <f>VLOOKUP(B35,Personalstamm!$D$8:$E$14,2,FALSE)</f>
        <v>8</v>
      </c>
      <c r="P35" s="79" t="str">
        <f t="shared" ca="1" si="6"/>
        <v/>
      </c>
      <c r="Q35" s="65">
        <f t="shared" ca="1" si="9"/>
        <v>0</v>
      </c>
      <c r="R35" s="49"/>
      <c r="S35" s="69" t="str">
        <f>IF(COUNTIF(Allgemein!$H$8:$H$45,A35)&gt;0,"Feiertag","")</f>
        <v/>
      </c>
      <c r="T35" s="97" t="str">
        <f>IFERROR(VLOOKUP(A35,Allgemein!$H$8:$I$45,2,FALSE),"")</f>
        <v/>
      </c>
      <c r="U35" s="97">
        <f>VLOOKUP(B35,Personalstamm!$D$8:$F$14,3,FALSE)</f>
        <v>8</v>
      </c>
      <c r="V35" s="97" t="str">
        <f t="shared" si="7"/>
        <v/>
      </c>
      <c r="W35" s="69" t="str">
        <f t="shared" ca="1" si="8"/>
        <v/>
      </c>
      <c r="X35" s="49"/>
      <c r="Y35" s="49"/>
      <c r="Z35" s="49"/>
      <c r="AA35" s="49"/>
    </row>
    <row r="36" spans="1:27" s="21" customFormat="1" ht="15" customHeight="1" x14ac:dyDescent="0.3">
      <c r="A36" s="47">
        <v>46169</v>
      </c>
      <c r="B36" s="89" t="str">
        <f t="shared" si="0"/>
        <v>Mittwoch</v>
      </c>
      <c r="C36" s="90" t="str">
        <f t="shared" si="1"/>
        <v>Bitte auswählen</v>
      </c>
      <c r="D36" s="90"/>
      <c r="E36" s="91"/>
      <c r="F36" s="91"/>
      <c r="G36" s="91"/>
      <c r="H36" s="91"/>
      <c r="I36" s="79" t="str">
        <f t="shared" ca="1" si="2"/>
        <v/>
      </c>
      <c r="J36" s="79" t="str">
        <f t="shared" ca="1" si="3"/>
        <v/>
      </c>
      <c r="K36" s="79" t="str">
        <f ca="1">IF(I36="","",IF(AND(I36&lt;&gt;"",J36="",I36&gt;=Personalstamm!$D$20),Personalstamm!$E$20,IF(AND(I36&lt;&gt;"",J36="",I36&gt;=Personalstamm!$D$19),Personalstamm!$E$19,IF(AND(I36&lt;&gt;"",J36&lt;Personalstamm!$E$20,I36&gt;=Personalstamm!$D$20),Personalstamm!$E$20-J36,IF(AND(I36&lt;&gt;"",J36&lt;Personalstamm!E$19,I36&gt;=Personalstamm!$D$19),Personalstamm!$E$19-J36,0)))))</f>
        <v/>
      </c>
      <c r="L36" s="79" t="str">
        <f t="shared" ca="1" si="4"/>
        <v/>
      </c>
      <c r="M36" s="93" t="str">
        <f t="shared" si="5"/>
        <v/>
      </c>
      <c r="N36" s="79" t="str">
        <f>IF(OR(M36="",M36="Bitte auswählen"),"",IF(M36="Feiertag",T36*U36,IF(M36="Gleittag",0,VLOOKUP(B36,Personalstamm!$D$8:$F$14,3,FALSE))))</f>
        <v/>
      </c>
      <c r="O36" s="79">
        <f>VLOOKUP(B36,Personalstamm!$D$8:$E$14,2,FALSE)</f>
        <v>8</v>
      </c>
      <c r="P36" s="79" t="str">
        <f t="shared" ca="1" si="6"/>
        <v/>
      </c>
      <c r="Q36" s="65">
        <f t="shared" ca="1" si="9"/>
        <v>0</v>
      </c>
      <c r="R36" s="49"/>
      <c r="S36" s="69" t="str">
        <f>IF(COUNTIF(Allgemein!$H$8:$H$45,A36)&gt;0,"Feiertag","")</f>
        <v/>
      </c>
      <c r="T36" s="97" t="str">
        <f>IFERROR(VLOOKUP(A36,Allgemein!$H$8:$I$45,2,FALSE),"")</f>
        <v/>
      </c>
      <c r="U36" s="97">
        <f>VLOOKUP(B36,Personalstamm!$D$8:$F$14,3,FALSE)</f>
        <v>8</v>
      </c>
      <c r="V36" s="97" t="str">
        <f t="shared" si="7"/>
        <v/>
      </c>
      <c r="W36" s="69" t="str">
        <f t="shared" ca="1" si="8"/>
        <v/>
      </c>
      <c r="X36" s="49"/>
      <c r="Y36" s="49"/>
      <c r="Z36" s="49"/>
      <c r="AA36" s="49"/>
    </row>
    <row r="37" spans="1:27" s="21" customFormat="1" ht="15" customHeight="1" x14ac:dyDescent="0.3">
      <c r="A37" s="47">
        <v>46170</v>
      </c>
      <c r="B37" s="89" t="str">
        <f t="shared" si="0"/>
        <v>Donnerstag</v>
      </c>
      <c r="C37" s="90" t="str">
        <f t="shared" si="1"/>
        <v>Bitte auswählen</v>
      </c>
      <c r="D37" s="90"/>
      <c r="E37" s="91"/>
      <c r="F37" s="91"/>
      <c r="G37" s="91"/>
      <c r="H37" s="91"/>
      <c r="I37" s="79" t="str">
        <f t="shared" ca="1" si="2"/>
        <v/>
      </c>
      <c r="J37" s="79" t="str">
        <f t="shared" ca="1" si="3"/>
        <v/>
      </c>
      <c r="K37" s="79" t="str">
        <f ca="1">IF(I37="","",IF(AND(I37&lt;&gt;"",J37="",I37&gt;=Personalstamm!$D$20),Personalstamm!$E$20,IF(AND(I37&lt;&gt;"",J37="",I37&gt;=Personalstamm!$D$19),Personalstamm!$E$19,IF(AND(I37&lt;&gt;"",J37&lt;Personalstamm!$E$20,I37&gt;=Personalstamm!$D$20),Personalstamm!$E$20-J37,IF(AND(I37&lt;&gt;"",J37&lt;Personalstamm!E$19,I37&gt;=Personalstamm!$D$19),Personalstamm!$E$19-J37,0)))))</f>
        <v/>
      </c>
      <c r="L37" s="79" t="str">
        <f t="shared" ca="1" si="4"/>
        <v/>
      </c>
      <c r="M37" s="93" t="str">
        <f t="shared" si="5"/>
        <v/>
      </c>
      <c r="N37" s="79" t="str">
        <f>IF(OR(M37="",M37="Bitte auswählen"),"",IF(M37="Feiertag",T37*U37,IF(M37="Gleittag",0,VLOOKUP(B37,Personalstamm!$D$8:$F$14,3,FALSE))))</f>
        <v/>
      </c>
      <c r="O37" s="79">
        <f>VLOOKUP(B37,Personalstamm!$D$8:$E$14,2,FALSE)</f>
        <v>8</v>
      </c>
      <c r="P37" s="79" t="str">
        <f t="shared" ca="1" si="6"/>
        <v/>
      </c>
      <c r="Q37" s="65">
        <f t="shared" ca="1" si="9"/>
        <v>0</v>
      </c>
      <c r="R37" s="49"/>
      <c r="S37" s="69" t="str">
        <f>IF(COUNTIF(Allgemein!$H$8:$H$45,A37)&gt;0,"Feiertag","")</f>
        <v/>
      </c>
      <c r="T37" s="97" t="str">
        <f>IFERROR(VLOOKUP(A37,Allgemein!$H$8:$I$45,2,FALSE),"")</f>
        <v/>
      </c>
      <c r="U37" s="97">
        <f>VLOOKUP(B37,Personalstamm!$D$8:$F$14,3,FALSE)</f>
        <v>8</v>
      </c>
      <c r="V37" s="97" t="str">
        <f t="shared" si="7"/>
        <v/>
      </c>
      <c r="W37" s="69" t="str">
        <f t="shared" ca="1" si="8"/>
        <v/>
      </c>
      <c r="X37" s="49"/>
      <c r="Y37" s="49"/>
      <c r="Z37" s="49"/>
      <c r="AA37" s="49"/>
    </row>
    <row r="38" spans="1:27" s="21" customFormat="1" ht="15" customHeight="1" x14ac:dyDescent="0.3">
      <c r="A38" s="47">
        <v>46171</v>
      </c>
      <c r="B38" s="89" t="str">
        <f t="shared" si="0"/>
        <v>Freitag</v>
      </c>
      <c r="C38" s="90" t="str">
        <f t="shared" si="1"/>
        <v>Bitte auswählen</v>
      </c>
      <c r="D38" s="90"/>
      <c r="E38" s="91"/>
      <c r="F38" s="91"/>
      <c r="G38" s="91"/>
      <c r="H38" s="91"/>
      <c r="I38" s="79" t="str">
        <f t="shared" ca="1" si="2"/>
        <v/>
      </c>
      <c r="J38" s="79" t="str">
        <f t="shared" ca="1" si="3"/>
        <v/>
      </c>
      <c r="K38" s="79" t="str">
        <f ca="1">IF(I38="","",IF(AND(I38&lt;&gt;"",J38="",I38&gt;=Personalstamm!$D$20),Personalstamm!$E$20,IF(AND(I38&lt;&gt;"",J38="",I38&gt;=Personalstamm!$D$19),Personalstamm!$E$19,IF(AND(I38&lt;&gt;"",J38&lt;Personalstamm!$E$20,I38&gt;=Personalstamm!$D$20),Personalstamm!$E$20-J38,IF(AND(I38&lt;&gt;"",J38&lt;Personalstamm!E$19,I38&gt;=Personalstamm!$D$19),Personalstamm!$E$19-J38,0)))))</f>
        <v/>
      </c>
      <c r="L38" s="79" t="str">
        <f t="shared" ca="1" si="4"/>
        <v/>
      </c>
      <c r="M38" s="93" t="str">
        <f t="shared" si="5"/>
        <v/>
      </c>
      <c r="N38" s="79" t="str">
        <f>IF(OR(M38="",M38="Bitte auswählen"),"",IF(M38="Feiertag",T38*U38,IF(M38="Gleittag",0,VLOOKUP(B38,Personalstamm!$D$8:$F$14,3,FALSE))))</f>
        <v/>
      </c>
      <c r="O38" s="79">
        <f>VLOOKUP(B38,Personalstamm!$D$8:$E$14,2,FALSE)</f>
        <v>8</v>
      </c>
      <c r="P38" s="79" t="str">
        <f t="shared" ca="1" si="6"/>
        <v/>
      </c>
      <c r="Q38" s="65">
        <f t="shared" ca="1" si="9"/>
        <v>0</v>
      </c>
      <c r="R38" s="49"/>
      <c r="S38" s="69" t="str">
        <f>IF(COUNTIF(Allgemein!$H$8:$H$45,A38)&gt;0,"Feiertag","")</f>
        <v/>
      </c>
      <c r="T38" s="97" t="str">
        <f>IFERROR(VLOOKUP(A38,Allgemein!$H$8:$I$45,2,FALSE),"")</f>
        <v/>
      </c>
      <c r="U38" s="97">
        <f>VLOOKUP(B38,Personalstamm!$D$8:$F$14,3,FALSE)</f>
        <v>8</v>
      </c>
      <c r="V38" s="97" t="str">
        <f t="shared" si="7"/>
        <v/>
      </c>
      <c r="W38" s="69" t="str">
        <f t="shared" ca="1" si="8"/>
        <v/>
      </c>
      <c r="X38" s="49"/>
      <c r="Y38" s="49"/>
      <c r="Z38" s="49"/>
      <c r="AA38" s="49"/>
    </row>
    <row r="39" spans="1:27" s="21" customFormat="1" ht="15" customHeight="1" x14ac:dyDescent="0.3">
      <c r="A39" s="47">
        <v>46172</v>
      </c>
      <c r="B39" s="89" t="str">
        <f t="shared" si="0"/>
        <v>Samstag</v>
      </c>
      <c r="C39" s="90" t="str">
        <f t="shared" si="1"/>
        <v>Wochenende</v>
      </c>
      <c r="D39" s="90"/>
      <c r="E39" s="91"/>
      <c r="F39" s="91"/>
      <c r="G39" s="91"/>
      <c r="H39" s="91"/>
      <c r="I39" s="79" t="str">
        <f t="shared" ca="1" si="2"/>
        <v/>
      </c>
      <c r="J39" s="79" t="str">
        <f t="shared" ca="1" si="3"/>
        <v/>
      </c>
      <c r="K39" s="79" t="str">
        <f ca="1">IF(I39="","",IF(AND(I39&lt;&gt;"",J39="",I39&gt;=Personalstamm!$D$20),Personalstamm!$E$20,IF(AND(I39&lt;&gt;"",J39="",I39&gt;=Personalstamm!$D$19),Personalstamm!$E$19,IF(AND(I39&lt;&gt;"",J39&lt;Personalstamm!$E$20,I39&gt;=Personalstamm!$D$20),Personalstamm!$E$20-J39,IF(AND(I39&lt;&gt;"",J39&lt;Personalstamm!E$19,I39&gt;=Personalstamm!$D$19),Personalstamm!$E$19-J39,0)))))</f>
        <v/>
      </c>
      <c r="L39" s="79" t="str">
        <f t="shared" ca="1" si="4"/>
        <v/>
      </c>
      <c r="M39" s="93" t="str">
        <f t="shared" si="5"/>
        <v/>
      </c>
      <c r="N39" s="79" t="str">
        <f>IF(OR(M39="",M39="Bitte auswählen"),"",IF(M39="Feiertag",T39*U39,IF(M39="Gleittag",0,VLOOKUP(B39,Personalstamm!$D$8:$F$14,3,FALSE))))</f>
        <v/>
      </c>
      <c r="O39" s="79">
        <f>VLOOKUP(B39,Personalstamm!$D$8:$E$14,2,FALSE)</f>
        <v>0</v>
      </c>
      <c r="P39" s="79" t="str">
        <f t="shared" ca="1" si="6"/>
        <v/>
      </c>
      <c r="Q39" s="65">
        <f t="shared" ca="1" si="9"/>
        <v>0</v>
      </c>
      <c r="R39" s="49"/>
      <c r="S39" s="69" t="str">
        <f>IF(COUNTIF(Allgemein!$H$8:$H$45,A39)&gt;0,"Feiertag","")</f>
        <v/>
      </c>
      <c r="T39" s="97" t="str">
        <f>IFERROR(VLOOKUP(A39,Allgemein!$H$8:$I$45,2,FALSE),"")</f>
        <v/>
      </c>
      <c r="U39" s="97">
        <f>VLOOKUP(B39,Personalstamm!$D$8:$F$14,3,FALSE)</f>
        <v>0</v>
      </c>
      <c r="V39" s="97" t="str">
        <f t="shared" si="7"/>
        <v/>
      </c>
      <c r="W39" s="69" t="str">
        <f t="shared" ca="1" si="8"/>
        <v/>
      </c>
      <c r="X39" s="49"/>
      <c r="Y39" s="49"/>
      <c r="Z39" s="49"/>
      <c r="AA39" s="49"/>
    </row>
    <row r="40" spans="1:27" s="21" customFormat="1" ht="15" customHeight="1" thickBot="1" x14ac:dyDescent="0.35">
      <c r="A40" s="47">
        <v>46173</v>
      </c>
      <c r="B40" s="89" t="str">
        <f t="shared" si="0"/>
        <v>Sonntag</v>
      </c>
      <c r="C40" s="90" t="str">
        <f t="shared" si="1"/>
        <v>Wochenende</v>
      </c>
      <c r="D40" s="90"/>
      <c r="E40" s="92"/>
      <c r="F40" s="92"/>
      <c r="G40" s="92"/>
      <c r="H40" s="92"/>
      <c r="I40" s="79" t="str">
        <f t="shared" ca="1" si="2"/>
        <v/>
      </c>
      <c r="J40" s="79" t="str">
        <f t="shared" ca="1" si="3"/>
        <v/>
      </c>
      <c r="K40" s="79" t="str">
        <f ca="1">IF(I40="","",IF(AND(I40&lt;&gt;"",J40="",I40&gt;=Personalstamm!$D$20),Personalstamm!$E$20,IF(AND(I40&lt;&gt;"",J40="",I40&gt;=Personalstamm!$D$19),Personalstamm!$E$19,IF(AND(I40&lt;&gt;"",J40&lt;Personalstamm!$E$20,I40&gt;=Personalstamm!$D$20),Personalstamm!$E$20-J40,IF(AND(I40&lt;&gt;"",J40&lt;Personalstamm!E$19,I40&gt;=Personalstamm!$D$19),Personalstamm!$E$19-J40,0)))))</f>
        <v/>
      </c>
      <c r="L40" s="79" t="str">
        <f t="shared" ca="1" si="4"/>
        <v/>
      </c>
      <c r="M40" s="93" t="str">
        <f t="shared" si="5"/>
        <v/>
      </c>
      <c r="N40" s="79" t="str">
        <f>IF(OR(M40="",M40="Bitte auswählen"),"",IF(M40="Feiertag",T40*U40,IF(M40="Gleittag",0,VLOOKUP(B40,Personalstamm!$D$8:$F$14,3,FALSE))))</f>
        <v/>
      </c>
      <c r="O40" s="79">
        <f>VLOOKUP(B40,Personalstamm!$D$8:$E$14,2,FALSE)</f>
        <v>0</v>
      </c>
      <c r="P40" s="79" t="str">
        <f t="shared" ca="1" si="6"/>
        <v/>
      </c>
      <c r="Q40" s="65">
        <f t="shared" ca="1" si="9"/>
        <v>0</v>
      </c>
      <c r="R40" s="49"/>
      <c r="S40" s="69" t="str">
        <f>IF(COUNTIF(Allgemein!$H$8:$H$45,A40)&gt;0,"Feiertag","")</f>
        <v/>
      </c>
      <c r="T40" s="97" t="str">
        <f>IFERROR(VLOOKUP(A40,Allgemein!$H$8:$I$45,2,FALSE),"")</f>
        <v/>
      </c>
      <c r="U40" s="97">
        <f>VLOOKUP(B40,Personalstamm!$D$8:$F$14,3,FALSE)</f>
        <v>0</v>
      </c>
      <c r="V40" s="97" t="str">
        <f t="shared" si="7"/>
        <v/>
      </c>
      <c r="W40" s="69" t="str">
        <f t="shared" ca="1" si="8"/>
        <v/>
      </c>
      <c r="X40" s="49"/>
      <c r="Y40" s="49"/>
      <c r="Z40" s="49"/>
      <c r="AA40" s="49"/>
    </row>
    <row r="41" spans="1:27" s="21" customFormat="1" ht="15" customHeight="1" thickBot="1" x14ac:dyDescent="0.35">
      <c r="A41" s="43" t="s">
        <v>57</v>
      </c>
      <c r="B41" s="41"/>
      <c r="C41" s="41"/>
      <c r="D41" s="41"/>
      <c r="E41" s="30"/>
      <c r="F41" s="30"/>
      <c r="G41" s="30"/>
      <c r="H41" s="30"/>
      <c r="I41" s="61">
        <f ca="1">SUM(I10:I40)</f>
        <v>0</v>
      </c>
      <c r="J41" s="61">
        <f ca="1">SUM(J10:J40)</f>
        <v>0</v>
      </c>
      <c r="K41" s="61">
        <f ca="1">SUM(K10:K40)</f>
        <v>0</v>
      </c>
      <c r="L41" s="61">
        <f ca="1">SUM(L10:L40)</f>
        <v>0</v>
      </c>
      <c r="M41" s="44"/>
      <c r="N41" s="61">
        <f>SUM(N10:N40)</f>
        <v>32</v>
      </c>
      <c r="O41" s="61">
        <f>SUM(O10:O40)</f>
        <v>168</v>
      </c>
      <c r="P41" s="61">
        <f ca="1">SUM(P10:P40)</f>
        <v>0</v>
      </c>
      <c r="Q41" s="33"/>
      <c r="R41" s="49"/>
      <c r="S41" s="49"/>
      <c r="T41" s="50"/>
      <c r="U41" s="49"/>
      <c r="V41" s="49"/>
      <c r="W41" s="49"/>
      <c r="X41" s="49"/>
      <c r="Y41" s="49"/>
      <c r="Z41" s="49"/>
      <c r="AA41" s="49"/>
    </row>
    <row r="42" spans="1:27" s="21" customFormat="1" ht="15" customHeight="1" thickBo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49"/>
      <c r="S42" s="49"/>
      <c r="T42" s="50"/>
      <c r="U42" s="49"/>
      <c r="V42" s="49"/>
      <c r="W42" s="49"/>
      <c r="X42" s="49"/>
      <c r="Y42" s="49"/>
      <c r="Z42" s="49"/>
      <c r="AA42" s="49"/>
    </row>
    <row r="43" spans="1:27" s="21" customFormat="1" ht="15" customHeight="1" thickBot="1" x14ac:dyDescent="0.35">
      <c r="A43" s="28" t="s">
        <v>40</v>
      </c>
      <c r="B43" s="31" t="s">
        <v>164</v>
      </c>
      <c r="C43"/>
      <c r="D43" s="29" t="s">
        <v>59</v>
      </c>
      <c r="E43" s="30" t="s">
        <v>164</v>
      </c>
      <c r="F43" s="31" t="s">
        <v>165</v>
      </c>
      <c r="G43"/>
      <c r="H43" s="94" t="s">
        <v>167</v>
      </c>
      <c r="I43" s="94" t="s">
        <v>174</v>
      </c>
      <c r="J43"/>
      <c r="L43"/>
      <c r="M43"/>
      <c r="N43"/>
      <c r="O43"/>
      <c r="P43"/>
      <c r="Q43"/>
      <c r="R43" s="51"/>
      <c r="S43" s="49"/>
      <c r="T43" s="50"/>
      <c r="U43" s="49"/>
      <c r="V43" s="49"/>
      <c r="W43" s="49"/>
      <c r="X43" s="49"/>
      <c r="Y43" s="49"/>
      <c r="Z43" s="49"/>
      <c r="AA43" s="49"/>
    </row>
    <row r="44" spans="1:27" s="21" customFormat="1" ht="15" customHeight="1" x14ac:dyDescent="0.3">
      <c r="A44" s="45" t="s">
        <v>111</v>
      </c>
      <c r="B44" s="79">
        <f>COUNTIF($C$10:$C$40,"*")</f>
        <v>31</v>
      </c>
      <c r="C44"/>
      <c r="D44" s="46" t="s">
        <v>27</v>
      </c>
      <c r="E44" s="79">
        <f>COUNTIF($M$10:$M$40,Allgemein!$I$50)</f>
        <v>0</v>
      </c>
      <c r="F44" s="79">
        <f>SUMIF($M$10:$M$40,Allgemein!$I$50,$N$10:$N$40)</f>
        <v>0</v>
      </c>
      <c r="G44"/>
      <c r="H44" s="95">
        <f ca="1">COUNTIFS($A$10:$A$40,"&lt;"&amp;TODAY(),$M$10:$M$40,"Urlaub")</f>
        <v>0</v>
      </c>
      <c r="I44" s="96">
        <f ca="1">COUNTIFS($A$10:$A$40,"&gt;="&amp;TODAY(),$M$10:$M$40,"Urlaub")</f>
        <v>0</v>
      </c>
      <c r="J44"/>
      <c r="L44"/>
      <c r="M44"/>
      <c r="N44"/>
      <c r="O44"/>
      <c r="P44"/>
      <c r="Q44"/>
      <c r="R44" s="49"/>
      <c r="S44" s="49"/>
      <c r="T44" s="50"/>
      <c r="U44" s="49"/>
      <c r="V44" s="49"/>
      <c r="W44" s="49"/>
      <c r="X44" s="49"/>
      <c r="Y44" s="49"/>
      <c r="Z44" s="49"/>
      <c r="AA44" s="49"/>
    </row>
    <row r="45" spans="1:27" s="21" customFormat="1" ht="15" customHeight="1" x14ac:dyDescent="0.3">
      <c r="A45" s="23" t="s">
        <v>65</v>
      </c>
      <c r="B45" s="65">
        <f>COUNTIF($C$10:$C$40,Allgemein!$G$50)</f>
        <v>0</v>
      </c>
      <c r="C45"/>
      <c r="D45" s="19" t="s">
        <v>62</v>
      </c>
      <c r="E45" s="65">
        <f>COUNTIF($M$10:$M$40,Allgemein!$I$51)</f>
        <v>0</v>
      </c>
      <c r="F45" s="65">
        <f>SUMIF($M$10:$M$40,Allgemein!$I$51,$N$10:$N$40)</f>
        <v>0</v>
      </c>
      <c r="G45"/>
      <c r="H45"/>
      <c r="I45"/>
      <c r="J45"/>
      <c r="L45"/>
      <c r="M45"/>
      <c r="N45"/>
      <c r="O45"/>
      <c r="P45"/>
      <c r="Q45"/>
      <c r="R45" s="49"/>
      <c r="S45" s="49"/>
      <c r="T45" s="50"/>
      <c r="U45" s="49"/>
      <c r="V45" s="49"/>
      <c r="W45" s="49"/>
      <c r="X45" s="49"/>
      <c r="Y45" s="49"/>
      <c r="Z45" s="49"/>
      <c r="AA45" s="49"/>
    </row>
    <row r="46" spans="1:27" s="21" customFormat="1" ht="15" customHeight="1" x14ac:dyDescent="0.3">
      <c r="A46" s="23" t="s">
        <v>58</v>
      </c>
      <c r="B46" s="65">
        <f>COUNTIF($C$10:$C$40,Allgemein!$G$51)</f>
        <v>5</v>
      </c>
      <c r="C46"/>
      <c r="D46" s="19" t="s">
        <v>28</v>
      </c>
      <c r="E46" s="65">
        <f>COUNTIF($M$10:$M$40,Allgemein!$I$52)</f>
        <v>0</v>
      </c>
      <c r="F46" s="65">
        <f>SUMIF($M$10:$M$40,Allgemein!$I$52,$N$10:$N$40)</f>
        <v>0</v>
      </c>
      <c r="G46"/>
      <c r="H46"/>
      <c r="I46"/>
      <c r="J46"/>
      <c r="L46"/>
      <c r="M46"/>
      <c r="N46"/>
      <c r="O46"/>
      <c r="P46"/>
      <c r="Q46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1:27" s="21" customFormat="1" ht="15" customHeight="1" x14ac:dyDescent="0.3">
      <c r="A47" s="23" t="s">
        <v>60</v>
      </c>
      <c r="B47" s="65">
        <f>COUNTIF($C$10:$C$40,Allgemein!$G$52)</f>
        <v>9</v>
      </c>
      <c r="C47"/>
      <c r="D47" s="19" t="s">
        <v>29</v>
      </c>
      <c r="E47" s="65">
        <f>COUNTIF($M$10:$M$40,Allgemein!$I$53)</f>
        <v>0</v>
      </c>
      <c r="F47" s="65">
        <f>SUMIF($M$10:$M$40,Allgemein!$I$53,$N$10:$N$40)</f>
        <v>0</v>
      </c>
      <c r="G47"/>
      <c r="H47"/>
      <c r="I47"/>
      <c r="J47"/>
      <c r="L47"/>
      <c r="M47"/>
      <c r="N47"/>
      <c r="O47"/>
      <c r="P47"/>
      <c r="Q47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spans="1:27" s="20" customFormat="1" ht="15" customHeight="1" x14ac:dyDescent="0.3">
      <c r="A48" s="23" t="s">
        <v>163</v>
      </c>
      <c r="B48" s="65">
        <f>COUNTIF($C$10:$C$40,Allgemein!$G$49)</f>
        <v>17</v>
      </c>
      <c r="C48"/>
      <c r="D48" s="19" t="s">
        <v>30</v>
      </c>
      <c r="E48" s="65">
        <f>COUNTIF($M$10:$M$40,Allgemein!$I$54)</f>
        <v>0</v>
      </c>
      <c r="F48" s="65">
        <f>SUMIF($M$10:$M$40,Allgemein!$I$54,$N$10:$N$40)</f>
        <v>0</v>
      </c>
      <c r="G48"/>
      <c r="H48"/>
      <c r="I48"/>
      <c r="J48"/>
      <c r="L48"/>
      <c r="M48"/>
      <c r="N48"/>
      <c r="O48"/>
      <c r="P48"/>
      <c r="Q48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spans="1:27" s="20" customFormat="1" ht="15" customHeight="1" x14ac:dyDescent="0.3">
      <c r="A49"/>
      <c r="B49"/>
      <c r="C49"/>
      <c r="D49" s="18" t="s">
        <v>168</v>
      </c>
      <c r="E49" s="65">
        <f>COUNTIF($M$10:$M$40,Allgemein!$I$55)</f>
        <v>0</v>
      </c>
      <c r="F49" s="65">
        <f>SUMIF($M$10:$M$40,Allgemein!$I$55,$N$10:$N$40)</f>
        <v>0</v>
      </c>
      <c r="G49"/>
      <c r="H49"/>
      <c r="I49"/>
      <c r="J49"/>
      <c r="L49"/>
      <c r="M49"/>
      <c r="N49"/>
      <c r="O49"/>
      <c r="P49"/>
      <c r="Q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spans="1:27" s="20" customFormat="1" ht="15" customHeight="1" x14ac:dyDescent="0.3">
      <c r="A50"/>
      <c r="B50"/>
      <c r="C50"/>
      <c r="D50" s="19" t="s">
        <v>31</v>
      </c>
      <c r="E50" s="65">
        <f>COUNTIF($M$10:$M$40,Allgemein!$I$56)</f>
        <v>0</v>
      </c>
      <c r="F50" s="65">
        <f>SUMIF($M$10:$M$40,Allgemein!$I$56,$V$10:$V$40)</f>
        <v>0</v>
      </c>
      <c r="G50"/>
      <c r="H50"/>
      <c r="I50"/>
      <c r="J50"/>
      <c r="L50"/>
      <c r="M50"/>
      <c r="N50"/>
      <c r="O50"/>
      <c r="P50"/>
      <c r="Q50"/>
      <c r="R50" s="49"/>
      <c r="S50" s="49"/>
      <c r="T50" s="49"/>
      <c r="U50" s="49"/>
      <c r="V50" s="49"/>
      <c r="W50" s="49"/>
      <c r="X50" s="49"/>
      <c r="Y50" s="49"/>
      <c r="Z50" s="49"/>
      <c r="AA50" s="49"/>
    </row>
    <row r="51" spans="1:27" s="20" customFormat="1" ht="15" customHeight="1" x14ac:dyDescent="0.3">
      <c r="A51"/>
      <c r="B51"/>
      <c r="C51"/>
      <c r="D51" s="19" t="s">
        <v>32</v>
      </c>
      <c r="E51" s="65">
        <f>COUNTIF($M$10:$M$40,Allgemein!$I$57)</f>
        <v>0</v>
      </c>
      <c r="F51" s="65">
        <f>SUMIF($M$10:$M$40,Allgemein!$I$57,$N$10:$N$40)</f>
        <v>0</v>
      </c>
      <c r="G51"/>
      <c r="H51"/>
      <c r="I51"/>
      <c r="J51"/>
      <c r="L51"/>
      <c r="M51"/>
      <c r="N51"/>
      <c r="O51"/>
      <c r="P51"/>
      <c r="Q51"/>
      <c r="R51" s="49"/>
      <c r="S51" s="49"/>
      <c r="T51" s="49"/>
      <c r="U51" s="49"/>
      <c r="V51" s="49"/>
      <c r="W51" s="49"/>
      <c r="X51" s="49"/>
      <c r="Y51" s="49"/>
      <c r="Z51" s="49"/>
      <c r="AA51" s="49"/>
    </row>
    <row r="52" spans="1:27" s="20" customFormat="1" ht="15" customHeight="1" x14ac:dyDescent="0.3">
      <c r="A52"/>
      <c r="B52"/>
      <c r="C52"/>
      <c r="D52" s="19" t="s">
        <v>33</v>
      </c>
      <c r="E52" s="65">
        <f>COUNTIF($M$10:$M$40,Allgemein!$I$58)</f>
        <v>5</v>
      </c>
      <c r="F52" s="65">
        <f>SUMIF($M$10:$M$40,Allgemein!$I$58,$N$10:$N$40)</f>
        <v>32</v>
      </c>
      <c r="G52"/>
      <c r="H52"/>
      <c r="I52"/>
      <c r="J52"/>
      <c r="L52"/>
      <c r="M52"/>
      <c r="N52"/>
      <c r="O52"/>
      <c r="P52"/>
      <c r="Q52"/>
      <c r="R52" s="49"/>
      <c r="S52" s="49"/>
      <c r="T52" s="49"/>
      <c r="U52" s="49"/>
      <c r="V52" s="49"/>
      <c r="W52" s="49"/>
      <c r="X52" s="49"/>
      <c r="Y52" s="49"/>
      <c r="Z52" s="49"/>
      <c r="AA52" s="49"/>
    </row>
    <row r="53" spans="1:27" s="20" customFormat="1" ht="15" customHeight="1" x14ac:dyDescent="0.3">
      <c r="A53"/>
      <c r="B53"/>
      <c r="C53"/>
      <c r="D53" s="19" t="s">
        <v>163</v>
      </c>
      <c r="E53" s="65">
        <f>COUNTIF($M$10:$M$40,Allgemein!$I$49)</f>
        <v>0</v>
      </c>
      <c r="F53" s="65">
        <f>SUMIF($M$10:$M$40,Allgemein!$I$49,$N$10:$N$40)</f>
        <v>0</v>
      </c>
      <c r="G53"/>
      <c r="H53"/>
      <c r="I53"/>
      <c r="J53"/>
      <c r="L53"/>
      <c r="M53"/>
      <c r="N53"/>
      <c r="O53"/>
      <c r="P53"/>
      <c r="Q53"/>
      <c r="R53" s="49"/>
      <c r="S53" s="49"/>
      <c r="T53" s="49"/>
      <c r="U53" s="49"/>
      <c r="V53" s="49"/>
      <c r="W53" s="49"/>
      <c r="X53" s="49"/>
      <c r="Y53" s="49"/>
      <c r="Z53" s="49"/>
      <c r="AA53" s="49"/>
    </row>
  </sheetData>
  <conditionalFormatting sqref="A44:B48 A10:Q40">
    <cfRule type="expression" dxfId="69" priority="14">
      <formula>MOD(ROW(),2)=0</formula>
    </cfRule>
  </conditionalFormatting>
  <conditionalFormatting sqref="D44:F53">
    <cfRule type="expression" dxfId="68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9" id="{A873108A-FDF7-4363-9886-CE372B230AC2}">
            <xm:f>F7&lt;=Personalstamm!$E$25</xm:f>
            <x14:dxf>
              <fill>
                <patternFill>
                  <bgColor rgb="FFFFC000"/>
                </patternFill>
              </fill>
            </x14:dxf>
          </x14:cfRule>
          <x14:cfRule type="expression" priority="310" id="{64E64DDB-2CB9-4A5B-A44D-0C47E3E874FB}">
            <xm:f>F7&lt;=Personalstamm!$E$24</xm:f>
            <x14:dxf>
              <fill>
                <patternFill>
                  <bgColor rgb="FF00B050"/>
                </patternFill>
              </fill>
            </x14:dxf>
          </x14:cfRule>
          <x14:cfRule type="expression" priority="311" id="{00F28001-543B-4043-8B67-C43B0E8BA57A}">
            <xm:f>F7&gt;=Personalstamm!$F$26</xm:f>
            <x14:dxf>
              <fill>
                <patternFill>
                  <bgColor rgb="FFFF0000"/>
                </patternFill>
              </fill>
            </x14:dxf>
          </x14:cfRule>
          <x14:cfRule type="expression" priority="312" id="{BEB5C4B9-A239-4252-938D-78B27381B9DB}">
            <xm:f>F7&gt;=Personalstamm!$F$25</xm:f>
            <x14:dxf>
              <fill>
                <patternFill>
                  <bgColor rgb="FFFFC000"/>
                </patternFill>
              </fill>
            </x14:dxf>
          </x14:cfRule>
          <x14:cfRule type="expression" priority="313" id="{DACD81FC-4003-4D57-BB6E-61CF1EDF55C2}">
            <xm:f>F7&gt;=Personalstamm!$F$24</xm:f>
            <x14:dxf>
              <fill>
                <patternFill>
                  <bgColor rgb="FF00B050"/>
                </patternFill>
              </fill>
            </x14:dxf>
          </x14:cfRule>
          <xm:sqref>F7 Q40</xm:sqref>
        </x14:conditionalFormatting>
        <x14:conditionalFormatting xmlns:xm="http://schemas.microsoft.com/office/excel/2006/main">
          <x14:cfRule type="expression" priority="308" id="{201E2022-DB2B-4B1A-A15C-17BE9ED16D08}">
            <xm:f>F7&lt;=Personalstamm!$E$26</xm:f>
            <x14:dxf>
              <fill>
                <patternFill>
                  <bgColor rgb="FFFF0000"/>
                </patternFill>
              </fill>
            </x14:dxf>
          </x14:cfRule>
          <xm:sqref>Q40 F7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37E5D0BC-166F-4528-B568-B937C42CA244}">
          <x14:formula1>
            <xm:f>Allgemein!$G$49:$G$52</xm:f>
          </x14:formula1>
          <xm:sqref>C10:C40</xm:sqref>
        </x14:dataValidation>
        <x14:dataValidation type="list" allowBlank="1" showInputMessage="1" xr:uid="{93711758-7686-4598-BD30-8BEA349644C7}">
          <x14:formula1>
            <xm:f>Allgemein!$I$49:$I$57</xm:f>
          </x14:formula1>
          <xm:sqref>M10:M40</xm:sqref>
        </x14:dataValidation>
        <x14:dataValidation type="list" allowBlank="1" showInputMessage="1" xr:uid="{FF3DC04A-6662-4ACD-8287-1DB8CB1356EC}">
          <x14:formula1>
            <xm:f>Allgemein!$H$49:$H$52</xm:f>
          </x14:formula1>
          <xm:sqref>D10:D40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2286D-BCA9-4D6E-9315-B69D03B170A9}">
  <sheetPr>
    <tabColor rgb="FFEADEE3"/>
  </sheetPr>
  <dimension ref="A4:AA52"/>
  <sheetViews>
    <sheetView workbookViewId="0">
      <selection activeCell="A10" sqref="A10:A39"/>
    </sheetView>
  </sheetViews>
  <sheetFormatPr baseColWidth="10" defaultRowHeight="15" customHeight="1" x14ac:dyDescent="0.3"/>
  <cols>
    <col min="1" max="1" width="12.42578125" bestFit="1" customWidth="1"/>
    <col min="2" max="2" width="11.7109375" bestFit="1" customWidth="1"/>
    <col min="3" max="3" width="15.85546875" bestFit="1" customWidth="1"/>
    <col min="4" max="4" width="12.28515625" bestFit="1" customWidth="1"/>
    <col min="5" max="5" width="15.140625" bestFit="1" customWidth="1"/>
    <col min="6" max="6" width="14.7109375" bestFit="1" customWidth="1"/>
    <col min="7" max="7" width="10.85546875" bestFit="1" customWidth="1"/>
    <col min="8" max="8" width="15.85546875" bestFit="1" customWidth="1"/>
    <col min="9" max="9" width="15.42578125" bestFit="1" customWidth="1"/>
    <col min="10" max="10" width="10.7109375" bestFit="1" customWidth="1"/>
    <col min="11" max="11" width="13.28515625" bestFit="1" customWidth="1"/>
    <col min="12" max="12" width="14.5703125" bestFit="1" customWidth="1"/>
    <col min="13" max="13" width="12.28515625" bestFit="1" customWidth="1"/>
    <col min="14" max="14" width="12" bestFit="1" customWidth="1"/>
    <col min="15" max="15" width="11.5703125" bestFit="1" customWidth="1"/>
    <col min="16" max="16" width="11.140625" bestFit="1" customWidth="1"/>
    <col min="17" max="17" width="16.85546875" bestFit="1" customWidth="1"/>
    <col min="18" max="18" width="5.7109375" style="49" customWidth="1"/>
    <col min="19" max="19" width="6.5703125" style="49" bestFit="1" customWidth="1"/>
    <col min="20" max="20" width="14.140625" style="49" bestFit="1" customWidth="1"/>
    <col min="21" max="21" width="9.7109375" style="49" bestFit="1" customWidth="1"/>
    <col min="22" max="22" width="6" style="49" bestFit="1" customWidth="1"/>
    <col min="23" max="23" width="9.5703125" style="49" bestFit="1" customWidth="1"/>
    <col min="24" max="27" width="11.5703125" style="49"/>
  </cols>
  <sheetData>
    <row r="4" spans="1:27" s="21" customFormat="1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s="21" customFormat="1" ht="15" customHeigh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s="21" customFormat="1" ht="15" customHeight="1" x14ac:dyDescent="0.3">
      <c r="A6" s="5" t="s">
        <v>56</v>
      </c>
      <c r="B6" s="99">
        <f ca="1">Mai!$F$6</f>
        <v>30</v>
      </c>
      <c r="C6" s="5" t="s">
        <v>167</v>
      </c>
      <c r="D6" s="99">
        <f ca="1">$H$43</f>
        <v>0</v>
      </c>
      <c r="E6" s="5" t="s">
        <v>113</v>
      </c>
      <c r="F6" s="99">
        <f ca="1">$B$6-$D$6</f>
        <v>30</v>
      </c>
      <c r="H6"/>
      <c r="I6"/>
      <c r="J6"/>
      <c r="K6"/>
      <c r="L6"/>
      <c r="M6" s="14"/>
      <c r="N6" s="14"/>
      <c r="O6" s="14"/>
      <c r="P6" s="14"/>
      <c r="Q6" s="14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s="21" customFormat="1" ht="15" customHeight="1" x14ac:dyDescent="0.3">
      <c r="A7" s="5" t="s">
        <v>109</v>
      </c>
      <c r="B7" s="99">
        <f ca="1">Mai!$F$7</f>
        <v>0</v>
      </c>
      <c r="C7" s="5" t="s">
        <v>112</v>
      </c>
      <c r="D7" s="99">
        <f ca="1">$P$40</f>
        <v>0</v>
      </c>
      <c r="E7" s="5" t="s">
        <v>178</v>
      </c>
      <c r="F7" s="99">
        <f ca="1">$B$7+$D$7</f>
        <v>0</v>
      </c>
      <c r="H7"/>
      <c r="I7"/>
      <c r="J7"/>
      <c r="K7" s="14"/>
      <c r="L7" s="14"/>
      <c r="M7" s="14"/>
      <c r="N7" s="14"/>
      <c r="O7" s="14"/>
      <c r="P7" s="14"/>
      <c r="Q7" s="14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s="21" customFormat="1" ht="15" customHeight="1" thickBot="1" x14ac:dyDescent="0.35">
      <c r="A8" s="15"/>
      <c r="B8" s="16"/>
      <c r="C8" s="15"/>
      <c r="D8" s="15"/>
      <c r="E8" s="16"/>
      <c r="F8" s="15"/>
      <c r="G8"/>
      <c r="H8"/>
      <c r="I8"/>
      <c r="J8"/>
      <c r="K8" s="14"/>
      <c r="L8" s="14"/>
      <c r="M8" s="14"/>
      <c r="N8" s="14"/>
      <c r="O8" s="14"/>
      <c r="P8" s="14"/>
      <c r="Q8" s="14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spans="1:27" s="21" customFormat="1" ht="15" customHeight="1" thickBot="1" x14ac:dyDescent="0.35">
      <c r="A9" s="40" t="s">
        <v>36</v>
      </c>
      <c r="B9" s="41" t="s">
        <v>61</v>
      </c>
      <c r="C9" s="41" t="s">
        <v>40</v>
      </c>
      <c r="D9" s="41" t="s">
        <v>200</v>
      </c>
      <c r="E9" s="30" t="s">
        <v>34</v>
      </c>
      <c r="F9" s="30" t="s">
        <v>35</v>
      </c>
      <c r="G9" s="30" t="s">
        <v>34</v>
      </c>
      <c r="H9" s="30" t="s">
        <v>35</v>
      </c>
      <c r="I9" s="30" t="s">
        <v>42</v>
      </c>
      <c r="J9" s="30" t="s">
        <v>120</v>
      </c>
      <c r="K9" s="30" t="s">
        <v>119</v>
      </c>
      <c r="L9" s="30" t="s">
        <v>43</v>
      </c>
      <c r="M9" s="42" t="s">
        <v>59</v>
      </c>
      <c r="N9" s="30" t="s">
        <v>39</v>
      </c>
      <c r="O9" s="30" t="s">
        <v>38</v>
      </c>
      <c r="P9" s="30" t="s">
        <v>41</v>
      </c>
      <c r="Q9" s="31" t="s">
        <v>178</v>
      </c>
      <c r="R9" s="49"/>
      <c r="S9" s="94" t="s">
        <v>33</v>
      </c>
      <c r="T9" s="94" t="s">
        <v>166</v>
      </c>
      <c r="U9" s="94" t="s">
        <v>63</v>
      </c>
      <c r="V9" s="94" t="s">
        <v>31</v>
      </c>
      <c r="W9" s="94" t="s">
        <v>177</v>
      </c>
      <c r="X9" s="49"/>
      <c r="Y9" s="49"/>
      <c r="Z9" s="49"/>
      <c r="AA9" s="49"/>
    </row>
    <row r="10" spans="1:27" s="21" customFormat="1" ht="15" customHeight="1" x14ac:dyDescent="0.3">
      <c r="A10" s="39">
        <v>46174</v>
      </c>
      <c r="B10" s="89" t="str">
        <f>TEXT(A10,"tttt")</f>
        <v>Montag</v>
      </c>
      <c r="C10" s="90" t="str">
        <f>IF(AND(S10="Feiertag",T10&gt;0),"Fehlzeit",IF(OR(B10="Samstag",B10="Sonntag"),"Wochenende","Bitte auswählen"))</f>
        <v>Bitte auswählen</v>
      </c>
      <c r="D10" s="90"/>
      <c r="E10" s="91"/>
      <c r="F10" s="91"/>
      <c r="G10" s="91"/>
      <c r="H10" s="91"/>
      <c r="I10" s="79" t="str">
        <f ca="1">IF(AND(OR(C10="Anwesenheit",C10="Wochenende"),E10&lt;&gt;"",F10&lt;&gt;"",W10="Ja"),((F10-E10)+(H10-G10))*24,"")</f>
        <v/>
      </c>
      <c r="J10" s="79" t="str">
        <f ca="1">IF(I10="","",IF(AND(G10&lt;&gt;"",H10&lt;&gt;""),(G10-F10)*24,0))</f>
        <v/>
      </c>
      <c r="K10" s="79" t="str">
        <f ca="1">IF(I10="","",IF(AND(I10&lt;&gt;"",J10="",I10&gt;=Personalstamm!$D$20),Personalstamm!$E$20,IF(AND(I10&lt;&gt;"",J10="",I10&gt;=Personalstamm!$D$19),Personalstamm!$E$19,IF(AND(I10&lt;&gt;"",J10&lt;Personalstamm!$E$20,I10&gt;=Personalstamm!$D$20),Personalstamm!$E$20-J10,IF(AND(I10&lt;&gt;"",J10&lt;Personalstamm!E$19,I10&gt;=Personalstamm!$D$19),Personalstamm!$E$19-J10,0)))))</f>
        <v/>
      </c>
      <c r="L10" s="79" t="str">
        <f ca="1">IF(I10&lt;&gt;"",I10-K10,"")</f>
        <v/>
      </c>
      <c r="M10" s="93" t="str">
        <f>IF(AND(S10="Feiertag",T10&gt;0),"Feiertag",IF(C10="Fehlzeit","Bitte auswählen",""))</f>
        <v/>
      </c>
      <c r="N10" s="79" t="str">
        <f>IF(OR(M10="",M10="Bitte auswählen"),"",IF(M10="Feiertag",T10*U10,IF(M10="Gleittag",0,VLOOKUP(B10,Personalstamm!$D$8:$F$14,3,FALSE))))</f>
        <v/>
      </c>
      <c r="O10" s="79">
        <f>VLOOKUP(B10,Personalstamm!$D$8:$E$14,2,FALSE)</f>
        <v>8</v>
      </c>
      <c r="P10" s="79" t="str">
        <f ca="1">IF(AND(OR(C10="Anwesenheit",C10="Wochenende"),L10&lt;&gt;""),L10-O10,IF(AND(C10="Fehlzeit",N10&lt;&gt;"",W10="Ja"),N10-O10,IF(W10="Ja",-O10,"")))</f>
        <v/>
      </c>
      <c r="Q10" s="79">
        <f ca="1">IF(P10="",B7,B7+P10)</f>
        <v>0</v>
      </c>
      <c r="R10" s="49"/>
      <c r="S10" s="69" t="str">
        <f>IF(COUNTIF(Allgemein!$H$8:$H$45,A10)&gt;0,"Feiertag","")</f>
        <v>Feiertag</v>
      </c>
      <c r="T10" s="97">
        <f>IFERROR(VLOOKUP(A10,Allgemein!$H$8:$I$45,2,FALSE),"")</f>
        <v>0</v>
      </c>
      <c r="U10" s="97">
        <f>VLOOKUP(B10,Personalstamm!$D$8:$F$14,3,FALSE)</f>
        <v>8</v>
      </c>
      <c r="V10" s="97" t="str">
        <f>IF(M10="Gleittag",ABS(P10),"")</f>
        <v/>
      </c>
      <c r="W10" s="69" t="str">
        <f ca="1">IF(A10&lt;=TODAY(),"Ja","")</f>
        <v/>
      </c>
      <c r="X10" s="49"/>
      <c r="Y10" s="49"/>
      <c r="Z10" s="49"/>
      <c r="AA10" s="49"/>
    </row>
    <row r="11" spans="1:27" s="21" customFormat="1" ht="15" customHeight="1" x14ac:dyDescent="0.3">
      <c r="A11" s="39">
        <v>46175</v>
      </c>
      <c r="B11" s="89" t="str">
        <f t="shared" ref="B11:B39" si="0">TEXT(A11,"tttt")</f>
        <v>Dienstag</v>
      </c>
      <c r="C11" s="90" t="str">
        <f t="shared" ref="C11:C39" si="1">IF(AND(S11="Feiertag",T11&gt;0),"Fehlzeit",IF(OR(B11="Samstag",B11="Sonntag"),"Wochenende","Bitte auswählen"))</f>
        <v>Bitte auswählen</v>
      </c>
      <c r="D11" s="90"/>
      <c r="E11" s="91"/>
      <c r="F11" s="91"/>
      <c r="G11" s="91"/>
      <c r="H11" s="91"/>
      <c r="I11" s="79" t="str">
        <f t="shared" ref="I11:I39" ca="1" si="2">IF(AND(OR(C11="Anwesenheit",C11="Wochenende"),E11&lt;&gt;"",F11&lt;&gt;"",W11="Ja"),((F11-E11)+(H11-G11))*24,"")</f>
        <v/>
      </c>
      <c r="J11" s="79" t="str">
        <f t="shared" ref="J11:J39" ca="1" si="3">IF(I11="","",IF(AND(G11&lt;&gt;"",H11&lt;&gt;""),(G11-F11)*24,0))</f>
        <v/>
      </c>
      <c r="K11" s="79" t="str">
        <f ca="1">IF(I11="","",IF(AND(I11&lt;&gt;"",J11="",I11&gt;=Personalstamm!$D$20),Personalstamm!$E$20,IF(AND(I11&lt;&gt;"",J11="",I11&gt;=Personalstamm!$D$19),Personalstamm!$E$19,IF(AND(I11&lt;&gt;"",J11&lt;Personalstamm!$E$20,I11&gt;=Personalstamm!$D$20),Personalstamm!$E$20-J11,IF(AND(I11&lt;&gt;"",J11&lt;Personalstamm!E$19,I11&gt;=Personalstamm!$D$19),Personalstamm!$E$19-J11,0)))))</f>
        <v/>
      </c>
      <c r="L11" s="79" t="str">
        <f t="shared" ref="L11:L39" ca="1" si="4">IF(I11&lt;&gt;"",I11-K11,"")</f>
        <v/>
      </c>
      <c r="M11" s="93" t="str">
        <f t="shared" ref="M11:M39" si="5">IF(AND(S11="Feiertag",T11&gt;0),"Feiertag",IF(C11="Fehlzeit","Bitte auswählen",""))</f>
        <v/>
      </c>
      <c r="N11" s="79" t="str">
        <f>IF(OR(M11="",M11="Bitte auswählen"),"",IF(M11="Feiertag",T11*U11,IF(M11="Gleittag",0,VLOOKUP(B11,Personalstamm!$D$8:$F$14,3,FALSE))))</f>
        <v/>
      </c>
      <c r="O11" s="79">
        <f>VLOOKUP(B11,Personalstamm!$D$8:$E$14,2,FALSE)</f>
        <v>8</v>
      </c>
      <c r="P11" s="79" t="str">
        <f t="shared" ref="P11:P39" ca="1" si="6">IF(AND(OR(C11="Anwesenheit",C11="Wochenende"),L11&lt;&gt;""),L11-O11,IF(AND(C11="Fehlzeit",N11&lt;&gt;"",W11="Ja"),N11-O11,IF(W11="Ja",-O11,"")))</f>
        <v/>
      </c>
      <c r="Q11" s="65">
        <f ca="1">IF(P11="",Q10,Q10+P11)</f>
        <v>0</v>
      </c>
      <c r="R11" s="49"/>
      <c r="S11" s="69" t="str">
        <f>IF(COUNTIF(Allgemein!$H$8:$H$45,A11)&gt;0,"Feiertag","")</f>
        <v/>
      </c>
      <c r="T11" s="97" t="str">
        <f>IFERROR(VLOOKUP(A11,Allgemein!$H$8:$I$45,2,FALSE),"")</f>
        <v/>
      </c>
      <c r="U11" s="97">
        <f>VLOOKUP(B11,Personalstamm!$D$8:$F$14,3,FALSE)</f>
        <v>8</v>
      </c>
      <c r="V11" s="97" t="str">
        <f t="shared" ref="V11:V39" si="7">IF(M11="Gleittag",ABS(P11),"")</f>
        <v/>
      </c>
      <c r="W11" s="69" t="str">
        <f t="shared" ref="W11:W39" ca="1" si="8">IF(A11&lt;=TODAY(),"Ja","")</f>
        <v/>
      </c>
      <c r="X11" s="49"/>
      <c r="Y11" s="49"/>
      <c r="Z11" s="49"/>
      <c r="AA11" s="49"/>
    </row>
    <row r="12" spans="1:27" s="21" customFormat="1" ht="15" customHeight="1" x14ac:dyDescent="0.3">
      <c r="A12" s="39">
        <v>46176</v>
      </c>
      <c r="B12" s="89" t="str">
        <f t="shared" si="0"/>
        <v>Mittwoch</v>
      </c>
      <c r="C12" s="90" t="str">
        <f t="shared" si="1"/>
        <v>Bitte auswählen</v>
      </c>
      <c r="D12" s="90"/>
      <c r="E12" s="91"/>
      <c r="F12" s="91"/>
      <c r="G12" s="91"/>
      <c r="H12" s="91"/>
      <c r="I12" s="79" t="str">
        <f t="shared" ca="1" si="2"/>
        <v/>
      </c>
      <c r="J12" s="79" t="str">
        <f t="shared" ca="1" si="3"/>
        <v/>
      </c>
      <c r="K12" s="79" t="str">
        <f ca="1">IF(I12="","",IF(AND(I12&lt;&gt;"",J12="",I12&gt;=Personalstamm!$D$20),Personalstamm!$E$20,IF(AND(I12&lt;&gt;"",J12="",I12&gt;=Personalstamm!$D$19),Personalstamm!$E$19,IF(AND(I12&lt;&gt;"",J12&lt;Personalstamm!$E$20,I12&gt;=Personalstamm!$D$20),Personalstamm!$E$20-J12,IF(AND(I12&lt;&gt;"",J12&lt;Personalstamm!E$19,I12&gt;=Personalstamm!$D$19),Personalstamm!$E$19-J12,0)))))</f>
        <v/>
      </c>
      <c r="L12" s="79" t="str">
        <f t="shared" ca="1" si="4"/>
        <v/>
      </c>
      <c r="M12" s="93" t="str">
        <f t="shared" si="5"/>
        <v/>
      </c>
      <c r="N12" s="79" t="str">
        <f>IF(OR(M12="",M12="Bitte auswählen"),"",IF(M12="Feiertag",T12*U12,IF(M12="Gleittag",0,VLOOKUP(B12,Personalstamm!$D$8:$F$14,3,FALSE))))</f>
        <v/>
      </c>
      <c r="O12" s="79">
        <f>VLOOKUP(B12,Personalstamm!$D$8:$E$14,2,FALSE)</f>
        <v>8</v>
      </c>
      <c r="P12" s="79" t="str">
        <f t="shared" ca="1" si="6"/>
        <v/>
      </c>
      <c r="Q12" s="65">
        <f t="shared" ref="Q12:Q39" ca="1" si="9">IF(P12="",Q11,Q11+P12)</f>
        <v>0</v>
      </c>
      <c r="R12" s="49"/>
      <c r="S12" s="69" t="str">
        <f>IF(COUNTIF(Allgemein!$H$8:$H$45,A12)&gt;0,"Feiertag","")</f>
        <v/>
      </c>
      <c r="T12" s="97" t="str">
        <f>IFERROR(VLOOKUP(A12,Allgemein!$H$8:$I$45,2,FALSE),"")</f>
        <v/>
      </c>
      <c r="U12" s="97">
        <f>VLOOKUP(B12,Personalstamm!$D$8:$F$14,3,FALSE)</f>
        <v>8</v>
      </c>
      <c r="V12" s="97" t="str">
        <f t="shared" si="7"/>
        <v/>
      </c>
      <c r="W12" s="69" t="str">
        <f t="shared" ca="1" si="8"/>
        <v/>
      </c>
      <c r="X12" s="49"/>
      <c r="Y12" s="49"/>
      <c r="Z12" s="49"/>
      <c r="AA12" s="49"/>
    </row>
    <row r="13" spans="1:27" s="21" customFormat="1" ht="15" customHeight="1" x14ac:dyDescent="0.3">
      <c r="A13" s="39">
        <v>46177</v>
      </c>
      <c r="B13" s="89" t="str">
        <f t="shared" si="0"/>
        <v>Donnerstag</v>
      </c>
      <c r="C13" s="90" t="str">
        <f t="shared" si="1"/>
        <v>Fehlzeit</v>
      </c>
      <c r="D13" s="90"/>
      <c r="E13" s="91"/>
      <c r="F13" s="91"/>
      <c r="G13" s="91"/>
      <c r="H13" s="91"/>
      <c r="I13" s="79" t="str">
        <f t="shared" ca="1" si="2"/>
        <v/>
      </c>
      <c r="J13" s="79" t="str">
        <f t="shared" ca="1" si="3"/>
        <v/>
      </c>
      <c r="K13" s="79" t="str">
        <f ca="1">IF(I13="","",IF(AND(I13&lt;&gt;"",J13="",I13&gt;=Personalstamm!$D$20),Personalstamm!$E$20,IF(AND(I13&lt;&gt;"",J13="",I13&gt;=Personalstamm!$D$19),Personalstamm!$E$19,IF(AND(I13&lt;&gt;"",J13&lt;Personalstamm!$E$20,I13&gt;=Personalstamm!$D$20),Personalstamm!$E$20-J13,IF(AND(I13&lt;&gt;"",J13&lt;Personalstamm!E$19,I13&gt;=Personalstamm!$D$19),Personalstamm!$E$19-J13,0)))))</f>
        <v/>
      </c>
      <c r="L13" s="79" t="str">
        <f t="shared" ca="1" si="4"/>
        <v/>
      </c>
      <c r="M13" s="93" t="str">
        <f t="shared" si="5"/>
        <v>Feiertag</v>
      </c>
      <c r="N13" s="79">
        <f>IF(OR(M13="",M13="Bitte auswählen"),"",IF(M13="Feiertag",T13*U13,IF(M13="Gleittag",0,VLOOKUP(B13,Personalstamm!$D$8:$F$14,3,FALSE))))</f>
        <v>8</v>
      </c>
      <c r="O13" s="79">
        <f>VLOOKUP(B13,Personalstamm!$D$8:$E$14,2,FALSE)</f>
        <v>8</v>
      </c>
      <c r="P13" s="79" t="str">
        <f t="shared" ca="1" si="6"/>
        <v/>
      </c>
      <c r="Q13" s="65">
        <f t="shared" ca="1" si="9"/>
        <v>0</v>
      </c>
      <c r="R13" s="49"/>
      <c r="S13" s="69" t="str">
        <f>IF(COUNTIF(Allgemein!$H$8:$H$45,A13)&gt;0,"Feiertag","")</f>
        <v>Feiertag</v>
      </c>
      <c r="T13" s="97">
        <f>IFERROR(VLOOKUP(A13,Allgemein!$H$8:$I$45,2,FALSE),"")</f>
        <v>1</v>
      </c>
      <c r="U13" s="97">
        <f>VLOOKUP(B13,Personalstamm!$D$8:$F$14,3,FALSE)</f>
        <v>8</v>
      </c>
      <c r="V13" s="97" t="str">
        <f t="shared" si="7"/>
        <v/>
      </c>
      <c r="W13" s="69" t="str">
        <f t="shared" ca="1" si="8"/>
        <v/>
      </c>
      <c r="X13" s="49"/>
      <c r="Y13" s="49"/>
      <c r="Z13" s="49"/>
      <c r="AA13" s="49"/>
    </row>
    <row r="14" spans="1:27" s="21" customFormat="1" ht="15" customHeight="1" x14ac:dyDescent="0.3">
      <c r="A14" s="39">
        <v>46178</v>
      </c>
      <c r="B14" s="89" t="str">
        <f t="shared" si="0"/>
        <v>Freitag</v>
      </c>
      <c r="C14" s="90" t="str">
        <f t="shared" si="1"/>
        <v>Bitte auswählen</v>
      </c>
      <c r="D14" s="90"/>
      <c r="E14" s="91"/>
      <c r="F14" s="91"/>
      <c r="G14" s="91"/>
      <c r="H14" s="91"/>
      <c r="I14" s="79" t="str">
        <f t="shared" ca="1" si="2"/>
        <v/>
      </c>
      <c r="J14" s="79" t="str">
        <f t="shared" ca="1" si="3"/>
        <v/>
      </c>
      <c r="K14" s="79" t="str">
        <f ca="1">IF(I14="","",IF(AND(I14&lt;&gt;"",J14="",I14&gt;=Personalstamm!$D$20),Personalstamm!$E$20,IF(AND(I14&lt;&gt;"",J14="",I14&gt;=Personalstamm!$D$19),Personalstamm!$E$19,IF(AND(I14&lt;&gt;"",J14&lt;Personalstamm!$E$20,I14&gt;=Personalstamm!$D$20),Personalstamm!$E$20-J14,IF(AND(I14&lt;&gt;"",J14&lt;Personalstamm!E$19,I14&gt;=Personalstamm!$D$19),Personalstamm!$E$19-J14,0)))))</f>
        <v/>
      </c>
      <c r="L14" s="79" t="str">
        <f t="shared" ca="1" si="4"/>
        <v/>
      </c>
      <c r="M14" s="93" t="str">
        <f t="shared" si="5"/>
        <v/>
      </c>
      <c r="N14" s="79" t="str">
        <f>IF(OR(M14="",M14="Bitte auswählen"),"",IF(M14="Feiertag",T14*U14,IF(M14="Gleittag",0,VLOOKUP(B14,Personalstamm!$D$8:$F$14,3,FALSE))))</f>
        <v/>
      </c>
      <c r="O14" s="79">
        <f>VLOOKUP(B14,Personalstamm!$D$8:$E$14,2,FALSE)</f>
        <v>8</v>
      </c>
      <c r="P14" s="79" t="str">
        <f t="shared" ca="1" si="6"/>
        <v/>
      </c>
      <c r="Q14" s="65">
        <f t="shared" ca="1" si="9"/>
        <v>0</v>
      </c>
      <c r="R14" s="49"/>
      <c r="S14" s="69" t="str">
        <f>IF(COUNTIF(Allgemein!$H$8:$H$45,A14)&gt;0,"Feiertag","")</f>
        <v/>
      </c>
      <c r="T14" s="97" t="str">
        <f>IFERROR(VLOOKUP(A14,Allgemein!$H$8:$I$45,2,FALSE),"")</f>
        <v/>
      </c>
      <c r="U14" s="97">
        <f>VLOOKUP(B14,Personalstamm!$D$8:$F$14,3,FALSE)</f>
        <v>8</v>
      </c>
      <c r="V14" s="97" t="str">
        <f t="shared" si="7"/>
        <v/>
      </c>
      <c r="W14" s="69" t="str">
        <f t="shared" ca="1" si="8"/>
        <v/>
      </c>
      <c r="X14" s="49"/>
      <c r="Y14" s="49"/>
      <c r="Z14" s="49"/>
      <c r="AA14" s="49"/>
    </row>
    <row r="15" spans="1:27" s="21" customFormat="1" ht="15" customHeight="1" x14ac:dyDescent="0.3">
      <c r="A15" s="39">
        <v>46179</v>
      </c>
      <c r="B15" s="89" t="str">
        <f t="shared" si="0"/>
        <v>Samstag</v>
      </c>
      <c r="C15" s="90" t="str">
        <f t="shared" si="1"/>
        <v>Wochenende</v>
      </c>
      <c r="D15" s="90"/>
      <c r="E15" s="91"/>
      <c r="F15" s="91"/>
      <c r="G15" s="91"/>
      <c r="H15" s="91"/>
      <c r="I15" s="79" t="str">
        <f t="shared" ca="1" si="2"/>
        <v/>
      </c>
      <c r="J15" s="79" t="str">
        <f t="shared" ca="1" si="3"/>
        <v/>
      </c>
      <c r="K15" s="79" t="str">
        <f ca="1">IF(I15="","",IF(AND(I15&lt;&gt;"",J15="",I15&gt;=Personalstamm!$D$20),Personalstamm!$E$20,IF(AND(I15&lt;&gt;"",J15="",I15&gt;=Personalstamm!$D$19),Personalstamm!$E$19,IF(AND(I15&lt;&gt;"",J15&lt;Personalstamm!$E$20,I15&gt;=Personalstamm!$D$20),Personalstamm!$E$20-J15,IF(AND(I15&lt;&gt;"",J15&lt;Personalstamm!E$19,I15&gt;=Personalstamm!$D$19),Personalstamm!$E$19-J15,0)))))</f>
        <v/>
      </c>
      <c r="L15" s="79" t="str">
        <f t="shared" ca="1" si="4"/>
        <v/>
      </c>
      <c r="M15" s="93" t="str">
        <f t="shared" si="5"/>
        <v/>
      </c>
      <c r="N15" s="79" t="str">
        <f>IF(OR(M15="",M15="Bitte auswählen"),"",IF(M15="Feiertag",T15*U15,IF(M15="Gleittag",0,VLOOKUP(B15,Personalstamm!$D$8:$F$14,3,FALSE))))</f>
        <v/>
      </c>
      <c r="O15" s="79">
        <f>VLOOKUP(B15,Personalstamm!$D$8:$E$14,2,FALSE)</f>
        <v>0</v>
      </c>
      <c r="P15" s="79" t="str">
        <f t="shared" ca="1" si="6"/>
        <v/>
      </c>
      <c r="Q15" s="65">
        <f t="shared" ca="1" si="9"/>
        <v>0</v>
      </c>
      <c r="R15" s="49"/>
      <c r="S15" s="69" t="str">
        <f>IF(COUNTIF(Allgemein!$H$8:$H$45,A15)&gt;0,"Feiertag","")</f>
        <v/>
      </c>
      <c r="T15" s="97" t="str">
        <f>IFERROR(VLOOKUP(A15,Allgemein!$H$8:$I$45,2,FALSE),"")</f>
        <v/>
      </c>
      <c r="U15" s="97">
        <f>VLOOKUP(B15,Personalstamm!$D$8:$F$14,3,FALSE)</f>
        <v>0</v>
      </c>
      <c r="V15" s="97" t="str">
        <f t="shared" si="7"/>
        <v/>
      </c>
      <c r="W15" s="69" t="str">
        <f t="shared" ca="1" si="8"/>
        <v/>
      </c>
      <c r="X15" s="49"/>
      <c r="Y15" s="49"/>
      <c r="Z15" s="49"/>
      <c r="AA15" s="49"/>
    </row>
    <row r="16" spans="1:27" s="21" customFormat="1" ht="15" customHeight="1" x14ac:dyDescent="0.3">
      <c r="A16" s="39">
        <v>46180</v>
      </c>
      <c r="B16" s="89" t="str">
        <f t="shared" si="0"/>
        <v>Sonntag</v>
      </c>
      <c r="C16" s="90" t="str">
        <f t="shared" si="1"/>
        <v>Wochenende</v>
      </c>
      <c r="D16" s="90"/>
      <c r="E16" s="91"/>
      <c r="F16" s="91"/>
      <c r="G16" s="91"/>
      <c r="H16" s="91"/>
      <c r="I16" s="79" t="str">
        <f t="shared" ca="1" si="2"/>
        <v/>
      </c>
      <c r="J16" s="79" t="str">
        <f t="shared" ca="1" si="3"/>
        <v/>
      </c>
      <c r="K16" s="79" t="str">
        <f ca="1">IF(I16="","",IF(AND(I16&lt;&gt;"",J16="",I16&gt;=Personalstamm!$D$20),Personalstamm!$E$20,IF(AND(I16&lt;&gt;"",J16="",I16&gt;=Personalstamm!$D$19),Personalstamm!$E$19,IF(AND(I16&lt;&gt;"",J16&lt;Personalstamm!$E$20,I16&gt;=Personalstamm!$D$20),Personalstamm!$E$20-J16,IF(AND(I16&lt;&gt;"",J16&lt;Personalstamm!E$19,I16&gt;=Personalstamm!$D$19),Personalstamm!$E$19-J16,0)))))</f>
        <v/>
      </c>
      <c r="L16" s="79" t="str">
        <f t="shared" ca="1" si="4"/>
        <v/>
      </c>
      <c r="M16" s="93" t="str">
        <f t="shared" si="5"/>
        <v/>
      </c>
      <c r="N16" s="79" t="str">
        <f>IF(OR(M16="",M16="Bitte auswählen"),"",IF(M16="Feiertag",T16*U16,IF(M16="Gleittag",0,VLOOKUP(B16,Personalstamm!$D$8:$F$14,3,FALSE))))</f>
        <v/>
      </c>
      <c r="O16" s="79">
        <f>VLOOKUP(B16,Personalstamm!$D$8:$E$14,2,FALSE)</f>
        <v>0</v>
      </c>
      <c r="P16" s="79" t="str">
        <f t="shared" ca="1" si="6"/>
        <v/>
      </c>
      <c r="Q16" s="65">
        <f t="shared" ca="1" si="9"/>
        <v>0</v>
      </c>
      <c r="R16" s="49"/>
      <c r="S16" s="69" t="str">
        <f>IF(COUNTIF(Allgemein!$H$8:$H$45,A16)&gt;0,"Feiertag","")</f>
        <v/>
      </c>
      <c r="T16" s="97" t="str">
        <f>IFERROR(VLOOKUP(A16,Allgemein!$H$8:$I$45,2,FALSE),"")</f>
        <v/>
      </c>
      <c r="U16" s="97">
        <f>VLOOKUP(B16,Personalstamm!$D$8:$F$14,3,FALSE)</f>
        <v>0</v>
      </c>
      <c r="V16" s="97" t="str">
        <f t="shared" si="7"/>
        <v/>
      </c>
      <c r="W16" s="69" t="str">
        <f t="shared" ca="1" si="8"/>
        <v/>
      </c>
      <c r="X16" s="49"/>
      <c r="Y16" s="49"/>
      <c r="Z16" s="49"/>
      <c r="AA16" s="49"/>
    </row>
    <row r="17" spans="1:27" s="21" customFormat="1" ht="15" customHeight="1" x14ac:dyDescent="0.3">
      <c r="A17" s="39">
        <v>46181</v>
      </c>
      <c r="B17" s="89" t="str">
        <f t="shared" si="0"/>
        <v>Montag</v>
      </c>
      <c r="C17" s="90" t="str">
        <f t="shared" si="1"/>
        <v>Bitte auswählen</v>
      </c>
      <c r="D17" s="90"/>
      <c r="E17" s="91"/>
      <c r="F17" s="91"/>
      <c r="G17" s="91"/>
      <c r="H17" s="91"/>
      <c r="I17" s="79" t="str">
        <f t="shared" ca="1" si="2"/>
        <v/>
      </c>
      <c r="J17" s="79" t="str">
        <f t="shared" ca="1" si="3"/>
        <v/>
      </c>
      <c r="K17" s="79" t="str">
        <f ca="1">IF(I17="","",IF(AND(I17&lt;&gt;"",J17="",I17&gt;=Personalstamm!$D$20),Personalstamm!$E$20,IF(AND(I17&lt;&gt;"",J17="",I17&gt;=Personalstamm!$D$19),Personalstamm!$E$19,IF(AND(I17&lt;&gt;"",J17&lt;Personalstamm!$E$20,I17&gt;=Personalstamm!$D$20),Personalstamm!$E$20-J17,IF(AND(I17&lt;&gt;"",J17&lt;Personalstamm!E$19,I17&gt;=Personalstamm!$D$19),Personalstamm!$E$19-J17,0)))))</f>
        <v/>
      </c>
      <c r="L17" s="79" t="str">
        <f t="shared" ca="1" si="4"/>
        <v/>
      </c>
      <c r="M17" s="93" t="str">
        <f t="shared" si="5"/>
        <v/>
      </c>
      <c r="N17" s="79" t="str">
        <f>IF(OR(M17="",M17="Bitte auswählen"),"",IF(M17="Feiertag",T17*U17,IF(M17="Gleittag",0,VLOOKUP(B17,Personalstamm!$D$8:$F$14,3,FALSE))))</f>
        <v/>
      </c>
      <c r="O17" s="79">
        <f>VLOOKUP(B17,Personalstamm!$D$8:$E$14,2,FALSE)</f>
        <v>8</v>
      </c>
      <c r="P17" s="79" t="str">
        <f t="shared" ca="1" si="6"/>
        <v/>
      </c>
      <c r="Q17" s="65">
        <f t="shared" ca="1" si="9"/>
        <v>0</v>
      </c>
      <c r="R17" s="49"/>
      <c r="S17" s="69" t="str">
        <f>IF(COUNTIF(Allgemein!$H$8:$H$45,A17)&gt;0,"Feiertag","")</f>
        <v/>
      </c>
      <c r="T17" s="97" t="str">
        <f>IFERROR(VLOOKUP(A17,Allgemein!$H$8:$I$45,2,FALSE),"")</f>
        <v/>
      </c>
      <c r="U17" s="97">
        <f>VLOOKUP(B17,Personalstamm!$D$8:$F$14,3,FALSE)</f>
        <v>8</v>
      </c>
      <c r="V17" s="97" t="str">
        <f t="shared" si="7"/>
        <v/>
      </c>
      <c r="W17" s="69" t="str">
        <f t="shared" ca="1" si="8"/>
        <v/>
      </c>
      <c r="X17" s="49"/>
      <c r="Y17" s="49"/>
      <c r="Z17" s="49"/>
      <c r="AA17" s="49"/>
    </row>
    <row r="18" spans="1:27" s="21" customFormat="1" ht="15" customHeight="1" x14ac:dyDescent="0.3">
      <c r="A18" s="39">
        <v>46182</v>
      </c>
      <c r="B18" s="89" t="str">
        <f t="shared" si="0"/>
        <v>Dienstag</v>
      </c>
      <c r="C18" s="90" t="str">
        <f t="shared" si="1"/>
        <v>Bitte auswählen</v>
      </c>
      <c r="D18" s="90"/>
      <c r="E18" s="91"/>
      <c r="F18" s="91"/>
      <c r="G18" s="91"/>
      <c r="H18" s="91"/>
      <c r="I18" s="79" t="str">
        <f t="shared" ca="1" si="2"/>
        <v/>
      </c>
      <c r="J18" s="79" t="str">
        <f t="shared" ca="1" si="3"/>
        <v/>
      </c>
      <c r="K18" s="79" t="str">
        <f ca="1">IF(I18="","",IF(AND(I18&lt;&gt;"",J18="",I18&gt;=Personalstamm!$D$20),Personalstamm!$E$20,IF(AND(I18&lt;&gt;"",J18="",I18&gt;=Personalstamm!$D$19),Personalstamm!$E$19,IF(AND(I18&lt;&gt;"",J18&lt;Personalstamm!$E$20,I18&gt;=Personalstamm!$D$20),Personalstamm!$E$20-J18,IF(AND(I18&lt;&gt;"",J18&lt;Personalstamm!E$19,I18&gt;=Personalstamm!$D$19),Personalstamm!$E$19-J18,0)))))</f>
        <v/>
      </c>
      <c r="L18" s="79" t="str">
        <f t="shared" ca="1" si="4"/>
        <v/>
      </c>
      <c r="M18" s="93" t="str">
        <f t="shared" si="5"/>
        <v/>
      </c>
      <c r="N18" s="79" t="str">
        <f>IF(OR(M18="",M18="Bitte auswählen"),"",IF(M18="Feiertag",T18*U18,IF(M18="Gleittag",0,VLOOKUP(B18,Personalstamm!$D$8:$F$14,3,FALSE))))</f>
        <v/>
      </c>
      <c r="O18" s="79">
        <f>VLOOKUP(B18,Personalstamm!$D$8:$E$14,2,FALSE)</f>
        <v>8</v>
      </c>
      <c r="P18" s="79" t="str">
        <f t="shared" ca="1" si="6"/>
        <v/>
      </c>
      <c r="Q18" s="65">
        <f t="shared" ca="1" si="9"/>
        <v>0</v>
      </c>
      <c r="R18" s="49"/>
      <c r="S18" s="69" t="str">
        <f>IF(COUNTIF(Allgemein!$H$8:$H$45,A18)&gt;0,"Feiertag","")</f>
        <v/>
      </c>
      <c r="T18" s="97" t="str">
        <f>IFERROR(VLOOKUP(A18,Allgemein!$H$8:$I$45,2,FALSE),"")</f>
        <v/>
      </c>
      <c r="U18" s="97">
        <f>VLOOKUP(B18,Personalstamm!$D$8:$F$14,3,FALSE)</f>
        <v>8</v>
      </c>
      <c r="V18" s="97" t="str">
        <f t="shared" si="7"/>
        <v/>
      </c>
      <c r="W18" s="69" t="str">
        <f t="shared" ca="1" si="8"/>
        <v/>
      </c>
      <c r="X18" s="49"/>
      <c r="Y18" s="49"/>
      <c r="Z18" s="49"/>
      <c r="AA18" s="49"/>
    </row>
    <row r="19" spans="1:27" s="21" customFormat="1" ht="15" customHeight="1" x14ac:dyDescent="0.3">
      <c r="A19" s="39">
        <v>46183</v>
      </c>
      <c r="B19" s="89" t="str">
        <f t="shared" si="0"/>
        <v>Mittwoch</v>
      </c>
      <c r="C19" s="90" t="str">
        <f t="shared" si="1"/>
        <v>Bitte auswählen</v>
      </c>
      <c r="D19" s="90"/>
      <c r="E19" s="91"/>
      <c r="F19" s="91"/>
      <c r="G19" s="91"/>
      <c r="H19" s="91"/>
      <c r="I19" s="79" t="str">
        <f t="shared" ca="1" si="2"/>
        <v/>
      </c>
      <c r="J19" s="79" t="str">
        <f t="shared" ca="1" si="3"/>
        <v/>
      </c>
      <c r="K19" s="79" t="str">
        <f ca="1">IF(I19="","",IF(AND(I19&lt;&gt;"",J19="",I19&gt;=Personalstamm!$D$20),Personalstamm!$E$20,IF(AND(I19&lt;&gt;"",J19="",I19&gt;=Personalstamm!$D$19),Personalstamm!$E$19,IF(AND(I19&lt;&gt;"",J19&lt;Personalstamm!$E$20,I19&gt;=Personalstamm!$D$20),Personalstamm!$E$20-J19,IF(AND(I19&lt;&gt;"",J19&lt;Personalstamm!E$19,I19&gt;=Personalstamm!$D$19),Personalstamm!$E$19-J19,0)))))</f>
        <v/>
      </c>
      <c r="L19" s="79" t="str">
        <f t="shared" ca="1" si="4"/>
        <v/>
      </c>
      <c r="M19" s="93" t="str">
        <f t="shared" si="5"/>
        <v/>
      </c>
      <c r="N19" s="79" t="str">
        <f>IF(OR(M19="",M19="Bitte auswählen"),"",IF(M19="Feiertag",T19*U19,IF(M19="Gleittag",0,VLOOKUP(B19,Personalstamm!$D$8:$F$14,3,FALSE))))</f>
        <v/>
      </c>
      <c r="O19" s="79">
        <f>VLOOKUP(B19,Personalstamm!$D$8:$E$14,2,FALSE)</f>
        <v>8</v>
      </c>
      <c r="P19" s="79" t="str">
        <f t="shared" ca="1" si="6"/>
        <v/>
      </c>
      <c r="Q19" s="65">
        <f t="shared" ca="1" si="9"/>
        <v>0</v>
      </c>
      <c r="R19" s="49"/>
      <c r="S19" s="69" t="str">
        <f>IF(COUNTIF(Allgemein!$H$8:$H$45,A19)&gt;0,"Feiertag","")</f>
        <v/>
      </c>
      <c r="T19" s="97" t="str">
        <f>IFERROR(VLOOKUP(A19,Allgemein!$H$8:$I$45,2,FALSE),"")</f>
        <v/>
      </c>
      <c r="U19" s="97">
        <f>VLOOKUP(B19,Personalstamm!$D$8:$F$14,3,FALSE)</f>
        <v>8</v>
      </c>
      <c r="V19" s="97" t="str">
        <f t="shared" si="7"/>
        <v/>
      </c>
      <c r="W19" s="69" t="str">
        <f t="shared" ca="1" si="8"/>
        <v/>
      </c>
      <c r="X19" s="49"/>
      <c r="Y19" s="49"/>
      <c r="Z19" s="49"/>
      <c r="AA19" s="49"/>
    </row>
    <row r="20" spans="1:27" s="21" customFormat="1" ht="15" customHeight="1" x14ac:dyDescent="0.3">
      <c r="A20" s="39">
        <v>46184</v>
      </c>
      <c r="B20" s="89" t="str">
        <f t="shared" si="0"/>
        <v>Donnerstag</v>
      </c>
      <c r="C20" s="90" t="str">
        <f t="shared" si="1"/>
        <v>Bitte auswählen</v>
      </c>
      <c r="D20" s="90"/>
      <c r="E20" s="91"/>
      <c r="F20" s="91"/>
      <c r="G20" s="91"/>
      <c r="H20" s="91"/>
      <c r="I20" s="79" t="str">
        <f t="shared" ca="1" si="2"/>
        <v/>
      </c>
      <c r="J20" s="79" t="str">
        <f t="shared" ca="1" si="3"/>
        <v/>
      </c>
      <c r="K20" s="79" t="str">
        <f ca="1">IF(I20="","",IF(AND(I20&lt;&gt;"",J20="",I20&gt;=Personalstamm!$D$20),Personalstamm!$E$20,IF(AND(I20&lt;&gt;"",J20="",I20&gt;=Personalstamm!$D$19),Personalstamm!$E$19,IF(AND(I20&lt;&gt;"",J20&lt;Personalstamm!$E$20,I20&gt;=Personalstamm!$D$20),Personalstamm!$E$20-J20,IF(AND(I20&lt;&gt;"",J20&lt;Personalstamm!E$19,I20&gt;=Personalstamm!$D$19),Personalstamm!$E$19-J20,0)))))</f>
        <v/>
      </c>
      <c r="L20" s="79" t="str">
        <f t="shared" ca="1" si="4"/>
        <v/>
      </c>
      <c r="M20" s="93" t="str">
        <f t="shared" si="5"/>
        <v/>
      </c>
      <c r="N20" s="79" t="str">
        <f>IF(OR(M20="",M20="Bitte auswählen"),"",IF(M20="Feiertag",T20*U20,IF(M20="Gleittag",0,VLOOKUP(B20,Personalstamm!$D$8:$F$14,3,FALSE))))</f>
        <v/>
      </c>
      <c r="O20" s="79">
        <f>VLOOKUP(B20,Personalstamm!$D$8:$E$14,2,FALSE)</f>
        <v>8</v>
      </c>
      <c r="P20" s="79" t="str">
        <f t="shared" ca="1" si="6"/>
        <v/>
      </c>
      <c r="Q20" s="65">
        <f t="shared" ca="1" si="9"/>
        <v>0</v>
      </c>
      <c r="R20" s="49"/>
      <c r="S20" s="69" t="str">
        <f>IF(COUNTIF(Allgemein!$H$8:$H$45,A20)&gt;0,"Feiertag","")</f>
        <v/>
      </c>
      <c r="T20" s="97" t="str">
        <f>IFERROR(VLOOKUP(A20,Allgemein!$H$8:$I$45,2,FALSE),"")</f>
        <v/>
      </c>
      <c r="U20" s="97">
        <f>VLOOKUP(B20,Personalstamm!$D$8:$F$14,3,FALSE)</f>
        <v>8</v>
      </c>
      <c r="V20" s="97" t="str">
        <f t="shared" si="7"/>
        <v/>
      </c>
      <c r="W20" s="69" t="str">
        <f t="shared" ca="1" si="8"/>
        <v/>
      </c>
      <c r="X20" s="49"/>
      <c r="Y20" s="49"/>
      <c r="Z20" s="49"/>
      <c r="AA20" s="49"/>
    </row>
    <row r="21" spans="1:27" s="21" customFormat="1" ht="15" customHeight="1" x14ac:dyDescent="0.3">
      <c r="A21" s="39">
        <v>46185</v>
      </c>
      <c r="B21" s="89" t="str">
        <f t="shared" si="0"/>
        <v>Freitag</v>
      </c>
      <c r="C21" s="90" t="str">
        <f t="shared" si="1"/>
        <v>Bitte auswählen</v>
      </c>
      <c r="D21" s="90"/>
      <c r="E21" s="91"/>
      <c r="F21" s="91"/>
      <c r="G21" s="91"/>
      <c r="H21" s="91"/>
      <c r="I21" s="79" t="str">
        <f t="shared" ca="1" si="2"/>
        <v/>
      </c>
      <c r="J21" s="79" t="str">
        <f t="shared" ca="1" si="3"/>
        <v/>
      </c>
      <c r="K21" s="79" t="str">
        <f ca="1">IF(I21="","",IF(AND(I21&lt;&gt;"",J21="",I21&gt;=Personalstamm!$D$20),Personalstamm!$E$20,IF(AND(I21&lt;&gt;"",J21="",I21&gt;=Personalstamm!$D$19),Personalstamm!$E$19,IF(AND(I21&lt;&gt;"",J21&lt;Personalstamm!$E$20,I21&gt;=Personalstamm!$D$20),Personalstamm!$E$20-J21,IF(AND(I21&lt;&gt;"",J21&lt;Personalstamm!E$19,I21&gt;=Personalstamm!$D$19),Personalstamm!$E$19-J21,0)))))</f>
        <v/>
      </c>
      <c r="L21" s="79" t="str">
        <f t="shared" ca="1" si="4"/>
        <v/>
      </c>
      <c r="M21" s="93" t="str">
        <f t="shared" si="5"/>
        <v/>
      </c>
      <c r="N21" s="79" t="str">
        <f>IF(OR(M21="",M21="Bitte auswählen"),"",IF(M21="Feiertag",T21*U21,IF(M21="Gleittag",0,VLOOKUP(B21,Personalstamm!$D$8:$F$14,3,FALSE))))</f>
        <v/>
      </c>
      <c r="O21" s="79">
        <f>VLOOKUP(B21,Personalstamm!$D$8:$E$14,2,FALSE)</f>
        <v>8</v>
      </c>
      <c r="P21" s="79" t="str">
        <f t="shared" ca="1" si="6"/>
        <v/>
      </c>
      <c r="Q21" s="65">
        <f t="shared" ca="1" si="9"/>
        <v>0</v>
      </c>
      <c r="R21" s="49"/>
      <c r="S21" s="69" t="str">
        <f>IF(COUNTIF(Allgemein!$H$8:$H$45,A21)&gt;0,"Feiertag","")</f>
        <v/>
      </c>
      <c r="T21" s="97" t="str">
        <f>IFERROR(VLOOKUP(A21,Allgemein!$H$8:$I$45,2,FALSE),"")</f>
        <v/>
      </c>
      <c r="U21" s="97">
        <f>VLOOKUP(B21,Personalstamm!$D$8:$F$14,3,FALSE)</f>
        <v>8</v>
      </c>
      <c r="V21" s="97" t="str">
        <f t="shared" si="7"/>
        <v/>
      </c>
      <c r="W21" s="69" t="str">
        <f t="shared" ca="1" si="8"/>
        <v/>
      </c>
      <c r="X21" s="49"/>
      <c r="Y21" s="49"/>
      <c r="Z21" s="49"/>
      <c r="AA21" s="49"/>
    </row>
    <row r="22" spans="1:27" s="21" customFormat="1" ht="15" customHeight="1" x14ac:dyDescent="0.3">
      <c r="A22" s="39">
        <v>46186</v>
      </c>
      <c r="B22" s="89" t="str">
        <f t="shared" si="0"/>
        <v>Samstag</v>
      </c>
      <c r="C22" s="90" t="str">
        <f t="shared" si="1"/>
        <v>Wochenende</v>
      </c>
      <c r="D22" s="90"/>
      <c r="E22" s="91"/>
      <c r="F22" s="91"/>
      <c r="G22" s="91"/>
      <c r="H22" s="91"/>
      <c r="I22" s="79" t="str">
        <f t="shared" ca="1" si="2"/>
        <v/>
      </c>
      <c r="J22" s="79" t="str">
        <f t="shared" ca="1" si="3"/>
        <v/>
      </c>
      <c r="K22" s="79" t="str">
        <f ca="1">IF(I22="","",IF(AND(I22&lt;&gt;"",J22="",I22&gt;=Personalstamm!$D$20),Personalstamm!$E$20,IF(AND(I22&lt;&gt;"",J22="",I22&gt;=Personalstamm!$D$19),Personalstamm!$E$19,IF(AND(I22&lt;&gt;"",J22&lt;Personalstamm!$E$20,I22&gt;=Personalstamm!$D$20),Personalstamm!$E$20-J22,IF(AND(I22&lt;&gt;"",J22&lt;Personalstamm!E$19,I22&gt;=Personalstamm!$D$19),Personalstamm!$E$19-J22,0)))))</f>
        <v/>
      </c>
      <c r="L22" s="79" t="str">
        <f t="shared" ca="1" si="4"/>
        <v/>
      </c>
      <c r="M22" s="93" t="str">
        <f t="shared" si="5"/>
        <v/>
      </c>
      <c r="N22" s="79" t="str">
        <f>IF(OR(M22="",M22="Bitte auswählen"),"",IF(M22="Feiertag",T22*U22,IF(M22="Gleittag",0,VLOOKUP(B22,Personalstamm!$D$8:$F$14,3,FALSE))))</f>
        <v/>
      </c>
      <c r="O22" s="79">
        <f>VLOOKUP(B22,Personalstamm!$D$8:$E$14,2,FALSE)</f>
        <v>0</v>
      </c>
      <c r="P22" s="79" t="str">
        <f t="shared" ca="1" si="6"/>
        <v/>
      </c>
      <c r="Q22" s="65">
        <f t="shared" ca="1" si="9"/>
        <v>0</v>
      </c>
      <c r="R22" s="49"/>
      <c r="S22" s="69" t="str">
        <f>IF(COUNTIF(Allgemein!$H$8:$H$45,A22)&gt;0,"Feiertag","")</f>
        <v/>
      </c>
      <c r="T22" s="97" t="str">
        <f>IFERROR(VLOOKUP(A22,Allgemein!$H$8:$I$45,2,FALSE),"")</f>
        <v/>
      </c>
      <c r="U22" s="97">
        <f>VLOOKUP(B22,Personalstamm!$D$8:$F$14,3,FALSE)</f>
        <v>0</v>
      </c>
      <c r="V22" s="97" t="str">
        <f t="shared" si="7"/>
        <v/>
      </c>
      <c r="W22" s="69" t="str">
        <f t="shared" ca="1" si="8"/>
        <v/>
      </c>
      <c r="X22" s="49"/>
      <c r="Y22" s="49"/>
      <c r="Z22" s="49"/>
      <c r="AA22" s="49"/>
    </row>
    <row r="23" spans="1:27" s="21" customFormat="1" ht="15" customHeight="1" x14ac:dyDescent="0.3">
      <c r="A23" s="39">
        <v>46187</v>
      </c>
      <c r="B23" s="89" t="str">
        <f t="shared" si="0"/>
        <v>Sonntag</v>
      </c>
      <c r="C23" s="90" t="str">
        <f t="shared" si="1"/>
        <v>Wochenende</v>
      </c>
      <c r="D23" s="90"/>
      <c r="E23" s="91"/>
      <c r="F23" s="91"/>
      <c r="G23" s="91"/>
      <c r="H23" s="91"/>
      <c r="I23" s="79" t="str">
        <f t="shared" ca="1" si="2"/>
        <v/>
      </c>
      <c r="J23" s="79" t="str">
        <f t="shared" ca="1" si="3"/>
        <v/>
      </c>
      <c r="K23" s="79" t="str">
        <f ca="1">IF(I23="","",IF(AND(I23&lt;&gt;"",J23="",I23&gt;=Personalstamm!$D$20),Personalstamm!$E$20,IF(AND(I23&lt;&gt;"",J23="",I23&gt;=Personalstamm!$D$19),Personalstamm!$E$19,IF(AND(I23&lt;&gt;"",J23&lt;Personalstamm!$E$20,I23&gt;=Personalstamm!$D$20),Personalstamm!$E$20-J23,IF(AND(I23&lt;&gt;"",J23&lt;Personalstamm!E$19,I23&gt;=Personalstamm!$D$19),Personalstamm!$E$19-J23,0)))))</f>
        <v/>
      </c>
      <c r="L23" s="79" t="str">
        <f t="shared" ca="1" si="4"/>
        <v/>
      </c>
      <c r="M23" s="93" t="str">
        <f t="shared" si="5"/>
        <v/>
      </c>
      <c r="N23" s="79" t="str">
        <f>IF(OR(M23="",M23="Bitte auswählen"),"",IF(M23="Feiertag",T23*U23,IF(M23="Gleittag",0,VLOOKUP(B23,Personalstamm!$D$8:$F$14,3,FALSE))))</f>
        <v/>
      </c>
      <c r="O23" s="79">
        <f>VLOOKUP(B23,Personalstamm!$D$8:$E$14,2,FALSE)</f>
        <v>0</v>
      </c>
      <c r="P23" s="79" t="str">
        <f t="shared" ca="1" si="6"/>
        <v/>
      </c>
      <c r="Q23" s="65">
        <f t="shared" ca="1" si="9"/>
        <v>0</v>
      </c>
      <c r="R23" s="49"/>
      <c r="S23" s="69" t="str">
        <f>IF(COUNTIF(Allgemein!$H$8:$H$45,A23)&gt;0,"Feiertag","")</f>
        <v/>
      </c>
      <c r="T23" s="97" t="str">
        <f>IFERROR(VLOOKUP(A23,Allgemein!$H$8:$I$45,2,FALSE),"")</f>
        <v/>
      </c>
      <c r="U23" s="97">
        <f>VLOOKUP(B23,Personalstamm!$D$8:$F$14,3,FALSE)</f>
        <v>0</v>
      </c>
      <c r="V23" s="97" t="str">
        <f t="shared" si="7"/>
        <v/>
      </c>
      <c r="W23" s="69" t="str">
        <f t="shared" ca="1" si="8"/>
        <v/>
      </c>
      <c r="X23" s="49"/>
      <c r="Y23" s="49"/>
      <c r="Z23" s="49"/>
      <c r="AA23" s="49"/>
    </row>
    <row r="24" spans="1:27" s="21" customFormat="1" ht="15" customHeight="1" x14ac:dyDescent="0.3">
      <c r="A24" s="39">
        <v>46188</v>
      </c>
      <c r="B24" s="89" t="str">
        <f t="shared" si="0"/>
        <v>Montag</v>
      </c>
      <c r="C24" s="90" t="str">
        <f t="shared" si="1"/>
        <v>Bitte auswählen</v>
      </c>
      <c r="D24" s="90"/>
      <c r="E24" s="91"/>
      <c r="F24" s="91"/>
      <c r="G24" s="91"/>
      <c r="H24" s="91"/>
      <c r="I24" s="79" t="str">
        <f t="shared" ca="1" si="2"/>
        <v/>
      </c>
      <c r="J24" s="79" t="str">
        <f t="shared" ca="1" si="3"/>
        <v/>
      </c>
      <c r="K24" s="79" t="str">
        <f ca="1">IF(I24="","",IF(AND(I24&lt;&gt;"",J24="",I24&gt;=Personalstamm!$D$20),Personalstamm!$E$20,IF(AND(I24&lt;&gt;"",J24="",I24&gt;=Personalstamm!$D$19),Personalstamm!$E$19,IF(AND(I24&lt;&gt;"",J24&lt;Personalstamm!$E$20,I24&gt;=Personalstamm!$D$20),Personalstamm!$E$20-J24,IF(AND(I24&lt;&gt;"",J24&lt;Personalstamm!E$19,I24&gt;=Personalstamm!$D$19),Personalstamm!$E$19-J24,0)))))</f>
        <v/>
      </c>
      <c r="L24" s="79" t="str">
        <f t="shared" ca="1" si="4"/>
        <v/>
      </c>
      <c r="M24" s="93" t="str">
        <f t="shared" si="5"/>
        <v/>
      </c>
      <c r="N24" s="79" t="str">
        <f>IF(OR(M24="",M24="Bitte auswählen"),"",IF(M24="Feiertag",T24*U24,IF(M24="Gleittag",0,VLOOKUP(B24,Personalstamm!$D$8:$F$14,3,FALSE))))</f>
        <v/>
      </c>
      <c r="O24" s="79">
        <f>VLOOKUP(B24,Personalstamm!$D$8:$E$14,2,FALSE)</f>
        <v>8</v>
      </c>
      <c r="P24" s="79" t="str">
        <f t="shared" ca="1" si="6"/>
        <v/>
      </c>
      <c r="Q24" s="65">
        <f t="shared" ca="1" si="9"/>
        <v>0</v>
      </c>
      <c r="R24" s="49"/>
      <c r="S24" s="69" t="str">
        <f>IF(COUNTIF(Allgemein!$H$8:$H$45,A24)&gt;0,"Feiertag","")</f>
        <v/>
      </c>
      <c r="T24" s="97" t="str">
        <f>IFERROR(VLOOKUP(A24,Allgemein!$H$8:$I$45,2,FALSE),"")</f>
        <v/>
      </c>
      <c r="U24" s="97">
        <f>VLOOKUP(B24,Personalstamm!$D$8:$F$14,3,FALSE)</f>
        <v>8</v>
      </c>
      <c r="V24" s="97" t="str">
        <f t="shared" si="7"/>
        <v/>
      </c>
      <c r="W24" s="69" t="str">
        <f t="shared" ca="1" si="8"/>
        <v/>
      </c>
      <c r="X24" s="49"/>
      <c r="Y24" s="49"/>
      <c r="Z24" s="49"/>
      <c r="AA24" s="49"/>
    </row>
    <row r="25" spans="1:27" s="21" customFormat="1" ht="15" customHeight="1" x14ac:dyDescent="0.3">
      <c r="A25" s="39">
        <v>46189</v>
      </c>
      <c r="B25" s="89" t="str">
        <f t="shared" si="0"/>
        <v>Dienstag</v>
      </c>
      <c r="C25" s="90" t="str">
        <f t="shared" si="1"/>
        <v>Bitte auswählen</v>
      </c>
      <c r="D25" s="90"/>
      <c r="E25" s="91"/>
      <c r="F25" s="91"/>
      <c r="G25" s="91"/>
      <c r="H25" s="91"/>
      <c r="I25" s="79" t="str">
        <f t="shared" ca="1" si="2"/>
        <v/>
      </c>
      <c r="J25" s="79" t="str">
        <f t="shared" ca="1" si="3"/>
        <v/>
      </c>
      <c r="K25" s="79" t="str">
        <f ca="1">IF(I25="","",IF(AND(I25&lt;&gt;"",J25="",I25&gt;=Personalstamm!$D$20),Personalstamm!$E$20,IF(AND(I25&lt;&gt;"",J25="",I25&gt;=Personalstamm!$D$19),Personalstamm!$E$19,IF(AND(I25&lt;&gt;"",J25&lt;Personalstamm!$E$20,I25&gt;=Personalstamm!$D$20),Personalstamm!$E$20-J25,IF(AND(I25&lt;&gt;"",J25&lt;Personalstamm!E$19,I25&gt;=Personalstamm!$D$19),Personalstamm!$E$19-J25,0)))))</f>
        <v/>
      </c>
      <c r="L25" s="79" t="str">
        <f t="shared" ca="1" si="4"/>
        <v/>
      </c>
      <c r="M25" s="93" t="str">
        <f t="shared" si="5"/>
        <v/>
      </c>
      <c r="N25" s="79" t="str">
        <f>IF(OR(M25="",M25="Bitte auswählen"),"",IF(M25="Feiertag",T25*U25,IF(M25="Gleittag",0,VLOOKUP(B25,Personalstamm!$D$8:$F$14,3,FALSE))))</f>
        <v/>
      </c>
      <c r="O25" s="79">
        <f>VLOOKUP(B25,Personalstamm!$D$8:$E$14,2,FALSE)</f>
        <v>8</v>
      </c>
      <c r="P25" s="79" t="str">
        <f t="shared" ca="1" si="6"/>
        <v/>
      </c>
      <c r="Q25" s="65">
        <f t="shared" ca="1" si="9"/>
        <v>0</v>
      </c>
      <c r="R25" s="49"/>
      <c r="S25" s="69" t="str">
        <f>IF(COUNTIF(Allgemein!$H$8:$H$45,A25)&gt;0,"Feiertag","")</f>
        <v/>
      </c>
      <c r="T25" s="97" t="str">
        <f>IFERROR(VLOOKUP(A25,Allgemein!$H$8:$I$45,2,FALSE),"")</f>
        <v/>
      </c>
      <c r="U25" s="97">
        <f>VLOOKUP(B25,Personalstamm!$D$8:$F$14,3,FALSE)</f>
        <v>8</v>
      </c>
      <c r="V25" s="97" t="str">
        <f t="shared" si="7"/>
        <v/>
      </c>
      <c r="W25" s="69" t="str">
        <f t="shared" ca="1" si="8"/>
        <v/>
      </c>
      <c r="X25" s="49"/>
      <c r="Y25" s="49"/>
      <c r="Z25" s="49"/>
      <c r="AA25" s="49"/>
    </row>
    <row r="26" spans="1:27" s="21" customFormat="1" ht="15" customHeight="1" x14ac:dyDescent="0.3">
      <c r="A26" s="39">
        <v>46190</v>
      </c>
      <c r="B26" s="89" t="str">
        <f t="shared" si="0"/>
        <v>Mittwoch</v>
      </c>
      <c r="C26" s="90" t="str">
        <f t="shared" si="1"/>
        <v>Bitte auswählen</v>
      </c>
      <c r="D26" s="90"/>
      <c r="E26" s="91"/>
      <c r="F26" s="91"/>
      <c r="G26" s="91"/>
      <c r="H26" s="91"/>
      <c r="I26" s="79" t="str">
        <f t="shared" ca="1" si="2"/>
        <v/>
      </c>
      <c r="J26" s="79" t="str">
        <f t="shared" ca="1" si="3"/>
        <v/>
      </c>
      <c r="K26" s="79" t="str">
        <f ca="1">IF(I26="","",IF(AND(I26&lt;&gt;"",J26="",I26&gt;=Personalstamm!$D$20),Personalstamm!$E$20,IF(AND(I26&lt;&gt;"",J26="",I26&gt;=Personalstamm!$D$19),Personalstamm!$E$19,IF(AND(I26&lt;&gt;"",J26&lt;Personalstamm!$E$20,I26&gt;=Personalstamm!$D$20),Personalstamm!$E$20-J26,IF(AND(I26&lt;&gt;"",J26&lt;Personalstamm!E$19,I26&gt;=Personalstamm!$D$19),Personalstamm!$E$19-J26,0)))))</f>
        <v/>
      </c>
      <c r="L26" s="79" t="str">
        <f t="shared" ca="1" si="4"/>
        <v/>
      </c>
      <c r="M26" s="93" t="str">
        <f t="shared" si="5"/>
        <v/>
      </c>
      <c r="N26" s="79" t="str">
        <f>IF(OR(M26="",M26="Bitte auswählen"),"",IF(M26="Feiertag",T26*U26,IF(M26="Gleittag",0,VLOOKUP(B26,Personalstamm!$D$8:$F$14,3,FALSE))))</f>
        <v/>
      </c>
      <c r="O26" s="79">
        <f>VLOOKUP(B26,Personalstamm!$D$8:$E$14,2,FALSE)</f>
        <v>8</v>
      </c>
      <c r="P26" s="79" t="str">
        <f t="shared" ca="1" si="6"/>
        <v/>
      </c>
      <c r="Q26" s="65">
        <f t="shared" ca="1" si="9"/>
        <v>0</v>
      </c>
      <c r="R26" s="49"/>
      <c r="S26" s="69" t="str">
        <f>IF(COUNTIF(Allgemein!$H$8:$H$45,A26)&gt;0,"Feiertag","")</f>
        <v/>
      </c>
      <c r="T26" s="97" t="str">
        <f>IFERROR(VLOOKUP(A26,Allgemein!$H$8:$I$45,2,FALSE),"")</f>
        <v/>
      </c>
      <c r="U26" s="97">
        <f>VLOOKUP(B26,Personalstamm!$D$8:$F$14,3,FALSE)</f>
        <v>8</v>
      </c>
      <c r="V26" s="97" t="str">
        <f t="shared" si="7"/>
        <v/>
      </c>
      <c r="W26" s="69" t="str">
        <f t="shared" ca="1" si="8"/>
        <v/>
      </c>
      <c r="X26" s="49"/>
      <c r="Y26" s="49"/>
      <c r="Z26" s="49"/>
      <c r="AA26" s="49"/>
    </row>
    <row r="27" spans="1:27" s="21" customFormat="1" ht="15" customHeight="1" x14ac:dyDescent="0.3">
      <c r="A27" s="39">
        <v>46191</v>
      </c>
      <c r="B27" s="89" t="str">
        <f t="shared" si="0"/>
        <v>Donnerstag</v>
      </c>
      <c r="C27" s="90" t="str">
        <f t="shared" si="1"/>
        <v>Bitte auswählen</v>
      </c>
      <c r="D27" s="90"/>
      <c r="E27" s="91"/>
      <c r="F27" s="91"/>
      <c r="G27" s="91"/>
      <c r="H27" s="91"/>
      <c r="I27" s="79" t="str">
        <f t="shared" ca="1" si="2"/>
        <v/>
      </c>
      <c r="J27" s="79" t="str">
        <f t="shared" ca="1" si="3"/>
        <v/>
      </c>
      <c r="K27" s="79" t="str">
        <f ca="1">IF(I27="","",IF(AND(I27&lt;&gt;"",J27="",I27&gt;=Personalstamm!$D$20),Personalstamm!$E$20,IF(AND(I27&lt;&gt;"",J27="",I27&gt;=Personalstamm!$D$19),Personalstamm!$E$19,IF(AND(I27&lt;&gt;"",J27&lt;Personalstamm!$E$20,I27&gt;=Personalstamm!$D$20),Personalstamm!$E$20-J27,IF(AND(I27&lt;&gt;"",J27&lt;Personalstamm!E$19,I27&gt;=Personalstamm!$D$19),Personalstamm!$E$19-J27,0)))))</f>
        <v/>
      </c>
      <c r="L27" s="79" t="str">
        <f t="shared" ca="1" si="4"/>
        <v/>
      </c>
      <c r="M27" s="93" t="str">
        <f t="shared" si="5"/>
        <v/>
      </c>
      <c r="N27" s="79" t="str">
        <f>IF(OR(M27="",M27="Bitte auswählen"),"",IF(M27="Feiertag",T27*U27,IF(M27="Gleittag",0,VLOOKUP(B27,Personalstamm!$D$8:$F$14,3,FALSE))))</f>
        <v/>
      </c>
      <c r="O27" s="79">
        <f>VLOOKUP(B27,Personalstamm!$D$8:$E$14,2,FALSE)</f>
        <v>8</v>
      </c>
      <c r="P27" s="79" t="str">
        <f t="shared" ca="1" si="6"/>
        <v/>
      </c>
      <c r="Q27" s="65">
        <f t="shared" ca="1" si="9"/>
        <v>0</v>
      </c>
      <c r="R27" s="49"/>
      <c r="S27" s="69" t="str">
        <f>IF(COUNTIF(Allgemein!$H$8:$H$45,A27)&gt;0,"Feiertag","")</f>
        <v/>
      </c>
      <c r="T27" s="97" t="str">
        <f>IFERROR(VLOOKUP(A27,Allgemein!$H$8:$I$45,2,FALSE),"")</f>
        <v/>
      </c>
      <c r="U27" s="97">
        <f>VLOOKUP(B27,Personalstamm!$D$8:$F$14,3,FALSE)</f>
        <v>8</v>
      </c>
      <c r="V27" s="97" t="str">
        <f t="shared" si="7"/>
        <v/>
      </c>
      <c r="W27" s="69" t="str">
        <f t="shared" ca="1" si="8"/>
        <v/>
      </c>
      <c r="X27" s="49"/>
      <c r="Y27" s="49"/>
      <c r="Z27" s="49"/>
      <c r="AA27" s="49"/>
    </row>
    <row r="28" spans="1:27" s="21" customFormat="1" ht="15" customHeight="1" x14ac:dyDescent="0.3">
      <c r="A28" s="39">
        <v>46192</v>
      </c>
      <c r="B28" s="89" t="str">
        <f t="shared" si="0"/>
        <v>Freitag</v>
      </c>
      <c r="C28" s="90" t="str">
        <f t="shared" si="1"/>
        <v>Bitte auswählen</v>
      </c>
      <c r="D28" s="90"/>
      <c r="E28" s="91"/>
      <c r="F28" s="91"/>
      <c r="G28" s="91"/>
      <c r="H28" s="91"/>
      <c r="I28" s="79" t="str">
        <f t="shared" ca="1" si="2"/>
        <v/>
      </c>
      <c r="J28" s="79" t="str">
        <f t="shared" ca="1" si="3"/>
        <v/>
      </c>
      <c r="K28" s="79" t="str">
        <f ca="1">IF(I28="","",IF(AND(I28&lt;&gt;"",J28="",I28&gt;=Personalstamm!$D$20),Personalstamm!$E$20,IF(AND(I28&lt;&gt;"",J28="",I28&gt;=Personalstamm!$D$19),Personalstamm!$E$19,IF(AND(I28&lt;&gt;"",J28&lt;Personalstamm!$E$20,I28&gt;=Personalstamm!$D$20),Personalstamm!$E$20-J28,IF(AND(I28&lt;&gt;"",J28&lt;Personalstamm!E$19,I28&gt;=Personalstamm!$D$19),Personalstamm!$E$19-J28,0)))))</f>
        <v/>
      </c>
      <c r="L28" s="79" t="str">
        <f t="shared" ca="1" si="4"/>
        <v/>
      </c>
      <c r="M28" s="93" t="str">
        <f t="shared" si="5"/>
        <v/>
      </c>
      <c r="N28" s="79" t="str">
        <f>IF(OR(M28="",M28="Bitte auswählen"),"",IF(M28="Feiertag",T28*U28,IF(M28="Gleittag",0,VLOOKUP(B28,Personalstamm!$D$8:$F$14,3,FALSE))))</f>
        <v/>
      </c>
      <c r="O28" s="79">
        <f>VLOOKUP(B28,Personalstamm!$D$8:$E$14,2,FALSE)</f>
        <v>8</v>
      </c>
      <c r="P28" s="79" t="str">
        <f t="shared" ca="1" si="6"/>
        <v/>
      </c>
      <c r="Q28" s="65">
        <f t="shared" ca="1" si="9"/>
        <v>0</v>
      </c>
      <c r="R28" s="49"/>
      <c r="S28" s="69" t="str">
        <f>IF(COUNTIF(Allgemein!$H$8:$H$45,A28)&gt;0,"Feiertag","")</f>
        <v/>
      </c>
      <c r="T28" s="97" t="str">
        <f>IFERROR(VLOOKUP(A28,Allgemein!$H$8:$I$45,2,FALSE),"")</f>
        <v/>
      </c>
      <c r="U28" s="97">
        <f>VLOOKUP(B28,Personalstamm!$D$8:$F$14,3,FALSE)</f>
        <v>8</v>
      </c>
      <c r="V28" s="97" t="str">
        <f t="shared" si="7"/>
        <v/>
      </c>
      <c r="W28" s="69" t="str">
        <f t="shared" ca="1" si="8"/>
        <v/>
      </c>
      <c r="X28" s="49"/>
      <c r="Y28" s="49"/>
      <c r="Z28" s="49"/>
      <c r="AA28" s="49"/>
    </row>
    <row r="29" spans="1:27" s="21" customFormat="1" ht="15" customHeight="1" x14ac:dyDescent="0.3">
      <c r="A29" s="39">
        <v>46193</v>
      </c>
      <c r="B29" s="89" t="str">
        <f t="shared" si="0"/>
        <v>Samstag</v>
      </c>
      <c r="C29" s="90" t="str">
        <f t="shared" si="1"/>
        <v>Wochenende</v>
      </c>
      <c r="D29" s="90"/>
      <c r="E29" s="91"/>
      <c r="F29" s="91"/>
      <c r="G29" s="91"/>
      <c r="H29" s="91"/>
      <c r="I29" s="79" t="str">
        <f t="shared" ca="1" si="2"/>
        <v/>
      </c>
      <c r="J29" s="79" t="str">
        <f t="shared" ca="1" si="3"/>
        <v/>
      </c>
      <c r="K29" s="79" t="str">
        <f ca="1">IF(I29="","",IF(AND(I29&lt;&gt;"",J29="",I29&gt;=Personalstamm!$D$20),Personalstamm!$E$20,IF(AND(I29&lt;&gt;"",J29="",I29&gt;=Personalstamm!$D$19),Personalstamm!$E$19,IF(AND(I29&lt;&gt;"",J29&lt;Personalstamm!$E$20,I29&gt;=Personalstamm!$D$20),Personalstamm!$E$20-J29,IF(AND(I29&lt;&gt;"",J29&lt;Personalstamm!E$19,I29&gt;=Personalstamm!$D$19),Personalstamm!$E$19-J29,0)))))</f>
        <v/>
      </c>
      <c r="L29" s="79" t="str">
        <f t="shared" ca="1" si="4"/>
        <v/>
      </c>
      <c r="M29" s="93" t="str">
        <f t="shared" si="5"/>
        <v/>
      </c>
      <c r="N29" s="79" t="str">
        <f>IF(OR(M29="",M29="Bitte auswählen"),"",IF(M29="Feiertag",T29*U29,IF(M29="Gleittag",0,VLOOKUP(B29,Personalstamm!$D$8:$F$14,3,FALSE))))</f>
        <v/>
      </c>
      <c r="O29" s="79">
        <f>VLOOKUP(B29,Personalstamm!$D$8:$E$14,2,FALSE)</f>
        <v>0</v>
      </c>
      <c r="P29" s="79" t="str">
        <f t="shared" ca="1" si="6"/>
        <v/>
      </c>
      <c r="Q29" s="65">
        <f t="shared" ca="1" si="9"/>
        <v>0</v>
      </c>
      <c r="R29" s="49"/>
      <c r="S29" s="69" t="str">
        <f>IF(COUNTIF(Allgemein!$H$8:$H$45,A29)&gt;0,"Feiertag","")</f>
        <v/>
      </c>
      <c r="T29" s="97" t="str">
        <f>IFERROR(VLOOKUP(A29,Allgemein!$H$8:$I$45,2,FALSE),"")</f>
        <v/>
      </c>
      <c r="U29" s="97">
        <f>VLOOKUP(B29,Personalstamm!$D$8:$F$14,3,FALSE)</f>
        <v>0</v>
      </c>
      <c r="V29" s="97" t="str">
        <f t="shared" si="7"/>
        <v/>
      </c>
      <c r="W29" s="69" t="str">
        <f t="shared" ca="1" si="8"/>
        <v/>
      </c>
      <c r="X29" s="49"/>
      <c r="Y29" s="49"/>
      <c r="Z29" s="49"/>
      <c r="AA29" s="49"/>
    </row>
    <row r="30" spans="1:27" s="21" customFormat="1" ht="15" customHeight="1" x14ac:dyDescent="0.3">
      <c r="A30" s="39">
        <v>46194</v>
      </c>
      <c r="B30" s="89" t="str">
        <f t="shared" si="0"/>
        <v>Sonntag</v>
      </c>
      <c r="C30" s="90" t="str">
        <f t="shared" si="1"/>
        <v>Wochenende</v>
      </c>
      <c r="D30" s="90"/>
      <c r="E30" s="91"/>
      <c r="F30" s="91"/>
      <c r="G30" s="91"/>
      <c r="H30" s="91"/>
      <c r="I30" s="79" t="str">
        <f t="shared" ca="1" si="2"/>
        <v/>
      </c>
      <c r="J30" s="79" t="str">
        <f t="shared" ca="1" si="3"/>
        <v/>
      </c>
      <c r="K30" s="79" t="str">
        <f ca="1">IF(I30="","",IF(AND(I30&lt;&gt;"",J30="",I30&gt;=Personalstamm!$D$20),Personalstamm!$E$20,IF(AND(I30&lt;&gt;"",J30="",I30&gt;=Personalstamm!$D$19),Personalstamm!$E$19,IF(AND(I30&lt;&gt;"",J30&lt;Personalstamm!$E$20,I30&gt;=Personalstamm!$D$20),Personalstamm!$E$20-J30,IF(AND(I30&lt;&gt;"",J30&lt;Personalstamm!E$19,I30&gt;=Personalstamm!$D$19),Personalstamm!$E$19-J30,0)))))</f>
        <v/>
      </c>
      <c r="L30" s="79" t="str">
        <f t="shared" ca="1" si="4"/>
        <v/>
      </c>
      <c r="M30" s="93" t="str">
        <f t="shared" si="5"/>
        <v/>
      </c>
      <c r="N30" s="79" t="str">
        <f>IF(OR(M30="",M30="Bitte auswählen"),"",IF(M30="Feiertag",T30*U30,IF(M30="Gleittag",0,VLOOKUP(B30,Personalstamm!$D$8:$F$14,3,FALSE))))</f>
        <v/>
      </c>
      <c r="O30" s="79">
        <f>VLOOKUP(B30,Personalstamm!$D$8:$E$14,2,FALSE)</f>
        <v>0</v>
      </c>
      <c r="P30" s="79" t="str">
        <f t="shared" ca="1" si="6"/>
        <v/>
      </c>
      <c r="Q30" s="65">
        <f t="shared" ca="1" si="9"/>
        <v>0</v>
      </c>
      <c r="R30" s="49"/>
      <c r="S30" s="69" t="str">
        <f>IF(COUNTIF(Allgemein!$H$8:$H$45,A30)&gt;0,"Feiertag","")</f>
        <v/>
      </c>
      <c r="T30" s="97" t="str">
        <f>IFERROR(VLOOKUP(A30,Allgemein!$H$8:$I$45,2,FALSE),"")</f>
        <v/>
      </c>
      <c r="U30" s="97">
        <f>VLOOKUP(B30,Personalstamm!$D$8:$F$14,3,FALSE)</f>
        <v>0</v>
      </c>
      <c r="V30" s="97" t="str">
        <f t="shared" si="7"/>
        <v/>
      </c>
      <c r="W30" s="69" t="str">
        <f t="shared" ca="1" si="8"/>
        <v/>
      </c>
      <c r="X30" s="49"/>
      <c r="Y30" s="49"/>
      <c r="Z30" s="49"/>
      <c r="AA30" s="49"/>
    </row>
    <row r="31" spans="1:27" s="21" customFormat="1" ht="15" customHeight="1" x14ac:dyDescent="0.3">
      <c r="A31" s="39">
        <v>46195</v>
      </c>
      <c r="B31" s="89" t="str">
        <f t="shared" si="0"/>
        <v>Montag</v>
      </c>
      <c r="C31" s="90" t="str">
        <f t="shared" si="1"/>
        <v>Bitte auswählen</v>
      </c>
      <c r="D31" s="90"/>
      <c r="E31" s="91"/>
      <c r="F31" s="91"/>
      <c r="G31" s="91"/>
      <c r="H31" s="91"/>
      <c r="I31" s="79" t="str">
        <f t="shared" ca="1" si="2"/>
        <v/>
      </c>
      <c r="J31" s="79" t="str">
        <f t="shared" ca="1" si="3"/>
        <v/>
      </c>
      <c r="K31" s="79" t="str">
        <f ca="1">IF(I31="","",IF(AND(I31&lt;&gt;"",J31="",I31&gt;=Personalstamm!$D$20),Personalstamm!$E$20,IF(AND(I31&lt;&gt;"",J31="",I31&gt;=Personalstamm!$D$19),Personalstamm!$E$19,IF(AND(I31&lt;&gt;"",J31&lt;Personalstamm!$E$20,I31&gt;=Personalstamm!$D$20),Personalstamm!$E$20-J31,IF(AND(I31&lt;&gt;"",J31&lt;Personalstamm!E$19,I31&gt;=Personalstamm!$D$19),Personalstamm!$E$19-J31,0)))))</f>
        <v/>
      </c>
      <c r="L31" s="79" t="str">
        <f t="shared" ca="1" si="4"/>
        <v/>
      </c>
      <c r="M31" s="93" t="str">
        <f t="shared" si="5"/>
        <v/>
      </c>
      <c r="N31" s="79" t="str">
        <f>IF(OR(M31="",M31="Bitte auswählen"),"",IF(M31="Feiertag",T31*U31,IF(M31="Gleittag",0,VLOOKUP(B31,Personalstamm!$D$8:$F$14,3,FALSE))))</f>
        <v/>
      </c>
      <c r="O31" s="79">
        <f>VLOOKUP(B31,Personalstamm!$D$8:$E$14,2,FALSE)</f>
        <v>8</v>
      </c>
      <c r="P31" s="79" t="str">
        <f t="shared" ca="1" si="6"/>
        <v/>
      </c>
      <c r="Q31" s="65">
        <f t="shared" ca="1" si="9"/>
        <v>0</v>
      </c>
      <c r="R31" s="49"/>
      <c r="S31" s="69" t="str">
        <f>IF(COUNTIF(Allgemein!$H$8:$H$45,A31)&gt;0,"Feiertag","")</f>
        <v/>
      </c>
      <c r="T31" s="97" t="str">
        <f>IFERROR(VLOOKUP(A31,Allgemein!$H$8:$I$45,2,FALSE),"")</f>
        <v/>
      </c>
      <c r="U31" s="97">
        <f>VLOOKUP(B31,Personalstamm!$D$8:$F$14,3,FALSE)</f>
        <v>8</v>
      </c>
      <c r="V31" s="97" t="str">
        <f t="shared" si="7"/>
        <v/>
      </c>
      <c r="W31" s="69" t="str">
        <f t="shared" ca="1" si="8"/>
        <v/>
      </c>
      <c r="X31" s="49"/>
      <c r="Y31" s="49"/>
      <c r="Z31" s="49"/>
      <c r="AA31" s="49"/>
    </row>
    <row r="32" spans="1:27" s="21" customFormat="1" ht="15" customHeight="1" x14ac:dyDescent="0.3">
      <c r="A32" s="39">
        <v>46196</v>
      </c>
      <c r="B32" s="89" t="str">
        <f t="shared" si="0"/>
        <v>Dienstag</v>
      </c>
      <c r="C32" s="90" t="str">
        <f t="shared" si="1"/>
        <v>Bitte auswählen</v>
      </c>
      <c r="D32" s="90"/>
      <c r="E32" s="91"/>
      <c r="F32" s="91"/>
      <c r="G32" s="91"/>
      <c r="H32" s="91"/>
      <c r="I32" s="79" t="str">
        <f t="shared" ca="1" si="2"/>
        <v/>
      </c>
      <c r="J32" s="79" t="str">
        <f t="shared" ca="1" si="3"/>
        <v/>
      </c>
      <c r="K32" s="79" t="str">
        <f ca="1">IF(I32="","",IF(AND(I32&lt;&gt;"",J32="",I32&gt;=Personalstamm!$D$20),Personalstamm!$E$20,IF(AND(I32&lt;&gt;"",J32="",I32&gt;=Personalstamm!$D$19),Personalstamm!$E$19,IF(AND(I32&lt;&gt;"",J32&lt;Personalstamm!$E$20,I32&gt;=Personalstamm!$D$20),Personalstamm!$E$20-J32,IF(AND(I32&lt;&gt;"",J32&lt;Personalstamm!E$19,I32&gt;=Personalstamm!$D$19),Personalstamm!$E$19-J32,0)))))</f>
        <v/>
      </c>
      <c r="L32" s="79" t="str">
        <f t="shared" ca="1" si="4"/>
        <v/>
      </c>
      <c r="M32" s="93" t="str">
        <f t="shared" si="5"/>
        <v/>
      </c>
      <c r="N32" s="79" t="str">
        <f>IF(OR(M32="",M32="Bitte auswählen"),"",IF(M32="Feiertag",T32*U32,IF(M32="Gleittag",0,VLOOKUP(B32,Personalstamm!$D$8:$F$14,3,FALSE))))</f>
        <v/>
      </c>
      <c r="O32" s="79">
        <f>VLOOKUP(B32,Personalstamm!$D$8:$E$14,2,FALSE)</f>
        <v>8</v>
      </c>
      <c r="P32" s="79" t="str">
        <f t="shared" ca="1" si="6"/>
        <v/>
      </c>
      <c r="Q32" s="65">
        <f t="shared" ca="1" si="9"/>
        <v>0</v>
      </c>
      <c r="R32" s="49"/>
      <c r="S32" s="69" t="str">
        <f>IF(COUNTIF(Allgemein!$H$8:$H$45,A32)&gt;0,"Feiertag","")</f>
        <v/>
      </c>
      <c r="T32" s="97" t="str">
        <f>IFERROR(VLOOKUP(A32,Allgemein!$H$8:$I$45,2,FALSE),"")</f>
        <v/>
      </c>
      <c r="U32" s="97">
        <f>VLOOKUP(B32,Personalstamm!$D$8:$F$14,3,FALSE)</f>
        <v>8</v>
      </c>
      <c r="V32" s="97" t="str">
        <f t="shared" si="7"/>
        <v/>
      </c>
      <c r="W32" s="69" t="str">
        <f t="shared" ca="1" si="8"/>
        <v/>
      </c>
      <c r="X32" s="49"/>
      <c r="Y32" s="49"/>
      <c r="Z32" s="49"/>
      <c r="AA32" s="49"/>
    </row>
    <row r="33" spans="1:27" s="21" customFormat="1" ht="15" customHeight="1" x14ac:dyDescent="0.3">
      <c r="A33" s="39">
        <v>46197</v>
      </c>
      <c r="B33" s="89" t="str">
        <f t="shared" si="0"/>
        <v>Mittwoch</v>
      </c>
      <c r="C33" s="90" t="str">
        <f t="shared" si="1"/>
        <v>Bitte auswählen</v>
      </c>
      <c r="D33" s="90"/>
      <c r="E33" s="91"/>
      <c r="F33" s="91"/>
      <c r="G33" s="91"/>
      <c r="H33" s="91"/>
      <c r="I33" s="79" t="str">
        <f t="shared" ca="1" si="2"/>
        <v/>
      </c>
      <c r="J33" s="79" t="str">
        <f t="shared" ca="1" si="3"/>
        <v/>
      </c>
      <c r="K33" s="79" t="str">
        <f ca="1">IF(I33="","",IF(AND(I33&lt;&gt;"",J33="",I33&gt;=Personalstamm!$D$20),Personalstamm!$E$20,IF(AND(I33&lt;&gt;"",J33="",I33&gt;=Personalstamm!$D$19),Personalstamm!$E$19,IF(AND(I33&lt;&gt;"",J33&lt;Personalstamm!$E$20,I33&gt;=Personalstamm!$D$20),Personalstamm!$E$20-J33,IF(AND(I33&lt;&gt;"",J33&lt;Personalstamm!E$19,I33&gt;=Personalstamm!$D$19),Personalstamm!$E$19-J33,0)))))</f>
        <v/>
      </c>
      <c r="L33" s="79" t="str">
        <f t="shared" ca="1" si="4"/>
        <v/>
      </c>
      <c r="M33" s="93" t="str">
        <f t="shared" si="5"/>
        <v/>
      </c>
      <c r="N33" s="79" t="str">
        <f>IF(OR(M33="",M33="Bitte auswählen"),"",IF(M33="Feiertag",T33*U33,IF(M33="Gleittag",0,VLOOKUP(B33,Personalstamm!$D$8:$F$14,3,FALSE))))</f>
        <v/>
      </c>
      <c r="O33" s="79">
        <f>VLOOKUP(B33,Personalstamm!$D$8:$E$14,2,FALSE)</f>
        <v>8</v>
      </c>
      <c r="P33" s="79" t="str">
        <f t="shared" ca="1" si="6"/>
        <v/>
      </c>
      <c r="Q33" s="65">
        <f t="shared" ca="1" si="9"/>
        <v>0</v>
      </c>
      <c r="R33" s="49"/>
      <c r="S33" s="69" t="str">
        <f>IF(COUNTIF(Allgemein!$H$8:$H$45,A33)&gt;0,"Feiertag","")</f>
        <v/>
      </c>
      <c r="T33" s="97" t="str">
        <f>IFERROR(VLOOKUP(A33,Allgemein!$H$8:$I$45,2,FALSE),"")</f>
        <v/>
      </c>
      <c r="U33" s="97">
        <f>VLOOKUP(B33,Personalstamm!$D$8:$F$14,3,FALSE)</f>
        <v>8</v>
      </c>
      <c r="V33" s="97" t="str">
        <f t="shared" si="7"/>
        <v/>
      </c>
      <c r="W33" s="69" t="str">
        <f t="shared" ca="1" si="8"/>
        <v/>
      </c>
      <c r="X33" s="49"/>
      <c r="Y33" s="49"/>
      <c r="Z33" s="49"/>
      <c r="AA33" s="49"/>
    </row>
    <row r="34" spans="1:27" s="21" customFormat="1" ht="15" customHeight="1" x14ac:dyDescent="0.3">
      <c r="A34" s="39">
        <v>46198</v>
      </c>
      <c r="B34" s="89" t="str">
        <f t="shared" si="0"/>
        <v>Donnerstag</v>
      </c>
      <c r="C34" s="90" t="str">
        <f t="shared" si="1"/>
        <v>Bitte auswählen</v>
      </c>
      <c r="D34" s="90"/>
      <c r="E34" s="91"/>
      <c r="F34" s="91"/>
      <c r="G34" s="91"/>
      <c r="H34" s="91"/>
      <c r="I34" s="79" t="str">
        <f t="shared" ca="1" si="2"/>
        <v/>
      </c>
      <c r="J34" s="79" t="str">
        <f t="shared" ca="1" si="3"/>
        <v/>
      </c>
      <c r="K34" s="79" t="str">
        <f ca="1">IF(I34="","",IF(AND(I34&lt;&gt;"",J34="",I34&gt;=Personalstamm!$D$20),Personalstamm!$E$20,IF(AND(I34&lt;&gt;"",J34="",I34&gt;=Personalstamm!$D$19),Personalstamm!$E$19,IF(AND(I34&lt;&gt;"",J34&lt;Personalstamm!$E$20,I34&gt;=Personalstamm!$D$20),Personalstamm!$E$20-J34,IF(AND(I34&lt;&gt;"",J34&lt;Personalstamm!E$19,I34&gt;=Personalstamm!$D$19),Personalstamm!$E$19-J34,0)))))</f>
        <v/>
      </c>
      <c r="L34" s="79" t="str">
        <f t="shared" ca="1" si="4"/>
        <v/>
      </c>
      <c r="M34" s="93" t="str">
        <f t="shared" si="5"/>
        <v/>
      </c>
      <c r="N34" s="79" t="str">
        <f>IF(OR(M34="",M34="Bitte auswählen"),"",IF(M34="Feiertag",T34*U34,IF(M34="Gleittag",0,VLOOKUP(B34,Personalstamm!$D$8:$F$14,3,FALSE))))</f>
        <v/>
      </c>
      <c r="O34" s="79">
        <f>VLOOKUP(B34,Personalstamm!$D$8:$E$14,2,FALSE)</f>
        <v>8</v>
      </c>
      <c r="P34" s="79" t="str">
        <f t="shared" ca="1" si="6"/>
        <v/>
      </c>
      <c r="Q34" s="65">
        <f t="shared" ca="1" si="9"/>
        <v>0</v>
      </c>
      <c r="R34" s="49"/>
      <c r="S34" s="69" t="str">
        <f>IF(COUNTIF(Allgemein!$H$8:$H$45,A34)&gt;0,"Feiertag","")</f>
        <v/>
      </c>
      <c r="T34" s="97" t="str">
        <f>IFERROR(VLOOKUP(A34,Allgemein!$H$8:$I$45,2,FALSE),"")</f>
        <v/>
      </c>
      <c r="U34" s="97">
        <f>VLOOKUP(B34,Personalstamm!$D$8:$F$14,3,FALSE)</f>
        <v>8</v>
      </c>
      <c r="V34" s="97" t="str">
        <f t="shared" si="7"/>
        <v/>
      </c>
      <c r="W34" s="69" t="str">
        <f t="shared" ca="1" si="8"/>
        <v/>
      </c>
      <c r="X34" s="49"/>
      <c r="Y34" s="49"/>
      <c r="Z34" s="49"/>
      <c r="AA34" s="49"/>
    </row>
    <row r="35" spans="1:27" s="21" customFormat="1" ht="15" customHeight="1" x14ac:dyDescent="0.3">
      <c r="A35" s="39">
        <v>46199</v>
      </c>
      <c r="B35" s="89" t="str">
        <f t="shared" si="0"/>
        <v>Freitag</v>
      </c>
      <c r="C35" s="90" t="str">
        <f t="shared" si="1"/>
        <v>Bitte auswählen</v>
      </c>
      <c r="D35" s="90"/>
      <c r="E35" s="91"/>
      <c r="F35" s="91"/>
      <c r="G35" s="91"/>
      <c r="H35" s="91"/>
      <c r="I35" s="79" t="str">
        <f t="shared" ca="1" si="2"/>
        <v/>
      </c>
      <c r="J35" s="79" t="str">
        <f t="shared" ca="1" si="3"/>
        <v/>
      </c>
      <c r="K35" s="79" t="str">
        <f ca="1">IF(I35="","",IF(AND(I35&lt;&gt;"",J35="",I35&gt;=Personalstamm!$D$20),Personalstamm!$E$20,IF(AND(I35&lt;&gt;"",J35="",I35&gt;=Personalstamm!$D$19),Personalstamm!$E$19,IF(AND(I35&lt;&gt;"",J35&lt;Personalstamm!$E$20,I35&gt;=Personalstamm!$D$20),Personalstamm!$E$20-J35,IF(AND(I35&lt;&gt;"",J35&lt;Personalstamm!E$19,I35&gt;=Personalstamm!$D$19),Personalstamm!$E$19-J35,0)))))</f>
        <v/>
      </c>
      <c r="L35" s="79" t="str">
        <f t="shared" ca="1" si="4"/>
        <v/>
      </c>
      <c r="M35" s="93" t="str">
        <f t="shared" si="5"/>
        <v/>
      </c>
      <c r="N35" s="79" t="str">
        <f>IF(OR(M35="",M35="Bitte auswählen"),"",IF(M35="Feiertag",T35*U35,IF(M35="Gleittag",0,VLOOKUP(B35,Personalstamm!$D$8:$F$14,3,FALSE))))</f>
        <v/>
      </c>
      <c r="O35" s="79">
        <f>VLOOKUP(B35,Personalstamm!$D$8:$E$14,2,FALSE)</f>
        <v>8</v>
      </c>
      <c r="P35" s="79" t="str">
        <f t="shared" ca="1" si="6"/>
        <v/>
      </c>
      <c r="Q35" s="65">
        <f t="shared" ca="1" si="9"/>
        <v>0</v>
      </c>
      <c r="R35" s="49"/>
      <c r="S35" s="69" t="str">
        <f>IF(COUNTIF(Allgemein!$H$8:$H$45,A35)&gt;0,"Feiertag","")</f>
        <v/>
      </c>
      <c r="T35" s="97" t="str">
        <f>IFERROR(VLOOKUP(A35,Allgemein!$H$8:$I$45,2,FALSE),"")</f>
        <v/>
      </c>
      <c r="U35" s="97">
        <f>VLOOKUP(B35,Personalstamm!$D$8:$F$14,3,FALSE)</f>
        <v>8</v>
      </c>
      <c r="V35" s="97" t="str">
        <f t="shared" si="7"/>
        <v/>
      </c>
      <c r="W35" s="69" t="str">
        <f t="shared" ca="1" si="8"/>
        <v/>
      </c>
      <c r="X35" s="49"/>
      <c r="Y35" s="49"/>
      <c r="Z35" s="49"/>
      <c r="AA35" s="49"/>
    </row>
    <row r="36" spans="1:27" s="21" customFormat="1" ht="15" customHeight="1" x14ac:dyDescent="0.3">
      <c r="A36" s="39">
        <v>46200</v>
      </c>
      <c r="B36" s="89" t="str">
        <f t="shared" si="0"/>
        <v>Samstag</v>
      </c>
      <c r="C36" s="90" t="str">
        <f t="shared" si="1"/>
        <v>Wochenende</v>
      </c>
      <c r="D36" s="90"/>
      <c r="E36" s="91"/>
      <c r="F36" s="91"/>
      <c r="G36" s="91"/>
      <c r="H36" s="91"/>
      <c r="I36" s="79" t="str">
        <f t="shared" ca="1" si="2"/>
        <v/>
      </c>
      <c r="J36" s="79" t="str">
        <f t="shared" ca="1" si="3"/>
        <v/>
      </c>
      <c r="K36" s="79" t="str">
        <f ca="1">IF(I36="","",IF(AND(I36&lt;&gt;"",J36="",I36&gt;=Personalstamm!$D$20),Personalstamm!$E$20,IF(AND(I36&lt;&gt;"",J36="",I36&gt;=Personalstamm!$D$19),Personalstamm!$E$19,IF(AND(I36&lt;&gt;"",J36&lt;Personalstamm!$E$20,I36&gt;=Personalstamm!$D$20),Personalstamm!$E$20-J36,IF(AND(I36&lt;&gt;"",J36&lt;Personalstamm!E$19,I36&gt;=Personalstamm!$D$19),Personalstamm!$E$19-J36,0)))))</f>
        <v/>
      </c>
      <c r="L36" s="79" t="str">
        <f t="shared" ca="1" si="4"/>
        <v/>
      </c>
      <c r="M36" s="93" t="str">
        <f t="shared" si="5"/>
        <v/>
      </c>
      <c r="N36" s="79" t="str">
        <f>IF(OR(M36="",M36="Bitte auswählen"),"",IF(M36="Feiertag",T36*U36,IF(M36="Gleittag",0,VLOOKUP(B36,Personalstamm!$D$8:$F$14,3,FALSE))))</f>
        <v/>
      </c>
      <c r="O36" s="79">
        <f>VLOOKUP(B36,Personalstamm!$D$8:$E$14,2,FALSE)</f>
        <v>0</v>
      </c>
      <c r="P36" s="79" t="str">
        <f t="shared" ca="1" si="6"/>
        <v/>
      </c>
      <c r="Q36" s="65">
        <f t="shared" ca="1" si="9"/>
        <v>0</v>
      </c>
      <c r="R36" s="49"/>
      <c r="S36" s="69" t="str">
        <f>IF(COUNTIF(Allgemein!$H$8:$H$45,A36)&gt;0,"Feiertag","")</f>
        <v/>
      </c>
      <c r="T36" s="97" t="str">
        <f>IFERROR(VLOOKUP(A36,Allgemein!$H$8:$I$45,2,FALSE),"")</f>
        <v/>
      </c>
      <c r="U36" s="97">
        <f>VLOOKUP(B36,Personalstamm!$D$8:$F$14,3,FALSE)</f>
        <v>0</v>
      </c>
      <c r="V36" s="97" t="str">
        <f t="shared" si="7"/>
        <v/>
      </c>
      <c r="W36" s="69" t="str">
        <f t="shared" ca="1" si="8"/>
        <v/>
      </c>
      <c r="X36" s="49"/>
      <c r="Y36" s="49"/>
      <c r="Z36" s="49"/>
      <c r="AA36" s="49"/>
    </row>
    <row r="37" spans="1:27" s="21" customFormat="1" ht="15" customHeight="1" x14ac:dyDescent="0.3">
      <c r="A37" s="39">
        <v>46201</v>
      </c>
      <c r="B37" s="89" t="str">
        <f t="shared" si="0"/>
        <v>Sonntag</v>
      </c>
      <c r="C37" s="90" t="str">
        <f t="shared" si="1"/>
        <v>Wochenende</v>
      </c>
      <c r="D37" s="90"/>
      <c r="E37" s="91"/>
      <c r="F37" s="91"/>
      <c r="G37" s="91"/>
      <c r="H37" s="91"/>
      <c r="I37" s="79" t="str">
        <f t="shared" ca="1" si="2"/>
        <v/>
      </c>
      <c r="J37" s="79" t="str">
        <f t="shared" ca="1" si="3"/>
        <v/>
      </c>
      <c r="K37" s="79" t="str">
        <f ca="1">IF(I37="","",IF(AND(I37&lt;&gt;"",J37="",I37&gt;=Personalstamm!$D$20),Personalstamm!$E$20,IF(AND(I37&lt;&gt;"",J37="",I37&gt;=Personalstamm!$D$19),Personalstamm!$E$19,IF(AND(I37&lt;&gt;"",J37&lt;Personalstamm!$E$20,I37&gt;=Personalstamm!$D$20),Personalstamm!$E$20-J37,IF(AND(I37&lt;&gt;"",J37&lt;Personalstamm!E$19,I37&gt;=Personalstamm!$D$19),Personalstamm!$E$19-J37,0)))))</f>
        <v/>
      </c>
      <c r="L37" s="79" t="str">
        <f t="shared" ca="1" si="4"/>
        <v/>
      </c>
      <c r="M37" s="93" t="str">
        <f t="shared" si="5"/>
        <v/>
      </c>
      <c r="N37" s="79" t="str">
        <f>IF(OR(M37="",M37="Bitte auswählen"),"",IF(M37="Feiertag",T37*U37,IF(M37="Gleittag",0,VLOOKUP(B37,Personalstamm!$D$8:$F$14,3,FALSE))))</f>
        <v/>
      </c>
      <c r="O37" s="79">
        <f>VLOOKUP(B37,Personalstamm!$D$8:$E$14,2,FALSE)</f>
        <v>0</v>
      </c>
      <c r="P37" s="79" t="str">
        <f t="shared" ca="1" si="6"/>
        <v/>
      </c>
      <c r="Q37" s="65">
        <f t="shared" ca="1" si="9"/>
        <v>0</v>
      </c>
      <c r="R37" s="49"/>
      <c r="S37" s="69" t="str">
        <f>IF(COUNTIF(Allgemein!$H$8:$H$45,A37)&gt;0,"Feiertag","")</f>
        <v/>
      </c>
      <c r="T37" s="97" t="str">
        <f>IFERROR(VLOOKUP(A37,Allgemein!$H$8:$I$45,2,FALSE),"")</f>
        <v/>
      </c>
      <c r="U37" s="97">
        <f>VLOOKUP(B37,Personalstamm!$D$8:$F$14,3,FALSE)</f>
        <v>0</v>
      </c>
      <c r="V37" s="97" t="str">
        <f t="shared" si="7"/>
        <v/>
      </c>
      <c r="W37" s="69" t="str">
        <f t="shared" ca="1" si="8"/>
        <v/>
      </c>
      <c r="X37" s="49"/>
      <c r="Y37" s="49"/>
      <c r="Z37" s="49"/>
      <c r="AA37" s="49"/>
    </row>
    <row r="38" spans="1:27" s="21" customFormat="1" ht="15" customHeight="1" x14ac:dyDescent="0.3">
      <c r="A38" s="39">
        <v>46202</v>
      </c>
      <c r="B38" s="89" t="str">
        <f t="shared" si="0"/>
        <v>Montag</v>
      </c>
      <c r="C38" s="90" t="str">
        <f t="shared" si="1"/>
        <v>Bitte auswählen</v>
      </c>
      <c r="D38" s="90"/>
      <c r="E38" s="91"/>
      <c r="F38" s="91"/>
      <c r="G38" s="91"/>
      <c r="H38" s="91"/>
      <c r="I38" s="79" t="str">
        <f t="shared" ca="1" si="2"/>
        <v/>
      </c>
      <c r="J38" s="79" t="str">
        <f t="shared" ca="1" si="3"/>
        <v/>
      </c>
      <c r="K38" s="79" t="str">
        <f ca="1">IF(I38="","",IF(AND(I38&lt;&gt;"",J38="",I38&gt;=Personalstamm!$D$20),Personalstamm!$E$20,IF(AND(I38&lt;&gt;"",J38="",I38&gt;=Personalstamm!$D$19),Personalstamm!$E$19,IF(AND(I38&lt;&gt;"",J38&lt;Personalstamm!$E$20,I38&gt;=Personalstamm!$D$20),Personalstamm!$E$20-J38,IF(AND(I38&lt;&gt;"",J38&lt;Personalstamm!E$19,I38&gt;=Personalstamm!$D$19),Personalstamm!$E$19-J38,0)))))</f>
        <v/>
      </c>
      <c r="L38" s="79" t="str">
        <f t="shared" ca="1" si="4"/>
        <v/>
      </c>
      <c r="M38" s="93" t="str">
        <f t="shared" si="5"/>
        <v/>
      </c>
      <c r="N38" s="79" t="str">
        <f>IF(OR(M38="",M38="Bitte auswählen"),"",IF(M38="Feiertag",T38*U38,IF(M38="Gleittag",0,VLOOKUP(B38,Personalstamm!$D$8:$F$14,3,FALSE))))</f>
        <v/>
      </c>
      <c r="O38" s="79">
        <f>VLOOKUP(B38,Personalstamm!$D$8:$E$14,2,FALSE)</f>
        <v>8</v>
      </c>
      <c r="P38" s="79" t="str">
        <f t="shared" ca="1" si="6"/>
        <v/>
      </c>
      <c r="Q38" s="65">
        <f t="shared" ca="1" si="9"/>
        <v>0</v>
      </c>
      <c r="R38" s="49"/>
      <c r="S38" s="69" t="str">
        <f>IF(COUNTIF(Allgemein!$H$8:$H$45,A38)&gt;0,"Feiertag","")</f>
        <v/>
      </c>
      <c r="T38" s="97" t="str">
        <f>IFERROR(VLOOKUP(A38,Allgemein!$H$8:$I$45,2,FALSE),"")</f>
        <v/>
      </c>
      <c r="U38" s="97">
        <f>VLOOKUP(B38,Personalstamm!$D$8:$F$14,3,FALSE)</f>
        <v>8</v>
      </c>
      <c r="V38" s="97" t="str">
        <f t="shared" si="7"/>
        <v/>
      </c>
      <c r="W38" s="69" t="str">
        <f t="shared" ca="1" si="8"/>
        <v/>
      </c>
      <c r="X38" s="49"/>
      <c r="Y38" s="49"/>
      <c r="Z38" s="49"/>
      <c r="AA38" s="49"/>
    </row>
    <row r="39" spans="1:27" s="21" customFormat="1" ht="15" customHeight="1" thickBot="1" x14ac:dyDescent="0.35">
      <c r="A39" s="39">
        <v>46203</v>
      </c>
      <c r="B39" s="89" t="str">
        <f t="shared" si="0"/>
        <v>Dienstag</v>
      </c>
      <c r="C39" s="90" t="str">
        <f t="shared" si="1"/>
        <v>Bitte auswählen</v>
      </c>
      <c r="D39" s="90"/>
      <c r="E39" s="92"/>
      <c r="F39" s="92"/>
      <c r="G39" s="92"/>
      <c r="H39" s="92"/>
      <c r="I39" s="79" t="str">
        <f t="shared" ca="1" si="2"/>
        <v/>
      </c>
      <c r="J39" s="79" t="str">
        <f t="shared" ca="1" si="3"/>
        <v/>
      </c>
      <c r="K39" s="79" t="str">
        <f ca="1">IF(I39="","",IF(AND(I39&lt;&gt;"",J39="",I39&gt;=Personalstamm!$D$20),Personalstamm!$E$20,IF(AND(I39&lt;&gt;"",J39="",I39&gt;=Personalstamm!$D$19),Personalstamm!$E$19,IF(AND(I39&lt;&gt;"",J39&lt;Personalstamm!$E$20,I39&gt;=Personalstamm!$D$20),Personalstamm!$E$20-J39,IF(AND(I39&lt;&gt;"",J39&lt;Personalstamm!E$19,I39&gt;=Personalstamm!$D$19),Personalstamm!$E$19-J39,0)))))</f>
        <v/>
      </c>
      <c r="L39" s="79" t="str">
        <f t="shared" ca="1" si="4"/>
        <v/>
      </c>
      <c r="M39" s="93" t="str">
        <f t="shared" si="5"/>
        <v/>
      </c>
      <c r="N39" s="79" t="str">
        <f>IF(OR(M39="",M39="Bitte auswählen"),"",IF(M39="Feiertag",T39*U39,IF(M39="Gleittag",0,VLOOKUP(B39,Personalstamm!$D$8:$F$14,3,FALSE))))</f>
        <v/>
      </c>
      <c r="O39" s="79">
        <f>VLOOKUP(B39,Personalstamm!$D$8:$E$14,2,FALSE)</f>
        <v>8</v>
      </c>
      <c r="P39" s="79" t="str">
        <f t="shared" ca="1" si="6"/>
        <v/>
      </c>
      <c r="Q39" s="65">
        <f t="shared" ca="1" si="9"/>
        <v>0</v>
      </c>
      <c r="R39" s="49"/>
      <c r="S39" s="69" t="str">
        <f>IF(COUNTIF(Allgemein!$H$8:$H$45,A39)&gt;0,"Feiertag","")</f>
        <v/>
      </c>
      <c r="T39" s="97" t="str">
        <f>IFERROR(VLOOKUP(A39,Allgemein!$H$8:$I$45,2,FALSE),"")</f>
        <v/>
      </c>
      <c r="U39" s="97">
        <f>VLOOKUP(B39,Personalstamm!$D$8:$F$14,3,FALSE)</f>
        <v>8</v>
      </c>
      <c r="V39" s="97" t="str">
        <f t="shared" si="7"/>
        <v/>
      </c>
      <c r="W39" s="69" t="str">
        <f t="shared" ca="1" si="8"/>
        <v/>
      </c>
      <c r="X39" s="49"/>
      <c r="Y39" s="49"/>
      <c r="Z39" s="49"/>
      <c r="AA39" s="49"/>
    </row>
    <row r="40" spans="1:27" s="21" customFormat="1" ht="15" customHeight="1" thickBot="1" x14ac:dyDescent="0.35">
      <c r="A40" s="43" t="s">
        <v>57</v>
      </c>
      <c r="B40" s="41"/>
      <c r="C40" s="41"/>
      <c r="D40" s="41"/>
      <c r="E40" s="30"/>
      <c r="F40" s="30"/>
      <c r="G40" s="30"/>
      <c r="H40" s="30"/>
      <c r="I40" s="61">
        <f ca="1">SUM(I10:I39)</f>
        <v>0</v>
      </c>
      <c r="J40" s="61">
        <f ca="1">SUM(J10:J39)</f>
        <v>0</v>
      </c>
      <c r="K40" s="61">
        <f ca="1">SUM(K10:K39)</f>
        <v>0</v>
      </c>
      <c r="L40" s="61">
        <f ca="1">SUM(L10:L39)</f>
        <v>0</v>
      </c>
      <c r="M40" s="44"/>
      <c r="N40" s="61">
        <f>SUM(N10:N39)</f>
        <v>8</v>
      </c>
      <c r="O40" s="61">
        <f>SUM(O10:O39)</f>
        <v>176</v>
      </c>
      <c r="P40" s="61">
        <f ca="1">SUM(P10:P39)</f>
        <v>0</v>
      </c>
      <c r="Q40" s="33"/>
      <c r="R40" s="49"/>
      <c r="S40" s="49"/>
      <c r="T40" s="50"/>
      <c r="U40" s="49"/>
      <c r="V40" s="49"/>
      <c r="W40" s="49"/>
      <c r="X40" s="49"/>
      <c r="Y40" s="49"/>
      <c r="Z40" s="49"/>
      <c r="AA40" s="49"/>
    </row>
    <row r="41" spans="1:27" s="21" customFormat="1" ht="15" customHeight="1" thickBo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49"/>
      <c r="S41" s="49"/>
      <c r="T41" s="50"/>
      <c r="U41" s="49"/>
      <c r="V41" s="49"/>
      <c r="W41" s="49"/>
      <c r="X41" s="49"/>
      <c r="Y41" s="49"/>
      <c r="Z41" s="49"/>
      <c r="AA41" s="49"/>
    </row>
    <row r="42" spans="1:27" s="21" customFormat="1" ht="15" customHeight="1" thickBot="1" x14ac:dyDescent="0.35">
      <c r="A42" s="28" t="s">
        <v>40</v>
      </c>
      <c r="B42" s="31" t="s">
        <v>164</v>
      </c>
      <c r="C42"/>
      <c r="D42" s="29" t="s">
        <v>59</v>
      </c>
      <c r="E42" s="30" t="s">
        <v>164</v>
      </c>
      <c r="F42" s="31" t="s">
        <v>165</v>
      </c>
      <c r="G42"/>
      <c r="H42" s="94" t="s">
        <v>167</v>
      </c>
      <c r="I42" s="94" t="s">
        <v>174</v>
      </c>
      <c r="J42"/>
      <c r="K42"/>
      <c r="M42"/>
      <c r="N42"/>
      <c r="O42"/>
      <c r="P42"/>
      <c r="Q42"/>
      <c r="R42" s="51"/>
      <c r="S42" s="49"/>
      <c r="T42" s="50"/>
      <c r="U42" s="49"/>
      <c r="V42" s="49"/>
      <c r="W42" s="49"/>
      <c r="X42" s="49"/>
      <c r="Y42" s="49"/>
      <c r="Z42" s="49"/>
      <c r="AA42" s="49"/>
    </row>
    <row r="43" spans="1:27" s="21" customFormat="1" ht="15" customHeight="1" x14ac:dyDescent="0.3">
      <c r="A43" s="45" t="s">
        <v>111</v>
      </c>
      <c r="B43" s="79">
        <f>COUNTIF($C$10:$C$39,"*")</f>
        <v>30</v>
      </c>
      <c r="C43"/>
      <c r="D43" s="46" t="s">
        <v>27</v>
      </c>
      <c r="E43" s="79">
        <f>COUNTIF($M$10:$M$39,Allgemein!$I$50)</f>
        <v>0</v>
      </c>
      <c r="F43" s="79">
        <f>SUMIF($M$10:$M$39,Allgemein!$I$50,$N$10:$N$39)</f>
        <v>0</v>
      </c>
      <c r="G43"/>
      <c r="H43" s="95">
        <f ca="1">COUNTIFS($A$10:$A$39,"&lt;"&amp;TODAY(),$M$10:$M$39,"Urlaub")</f>
        <v>0</v>
      </c>
      <c r="I43" s="96">
        <f ca="1">COUNTIFS($A$10:$A$39,"&gt;="&amp;TODAY(),$M$10:$M$39,"Urlaub")</f>
        <v>0</v>
      </c>
      <c r="J43"/>
      <c r="K43"/>
      <c r="M43"/>
      <c r="N43"/>
      <c r="O43"/>
      <c r="P43"/>
      <c r="Q43"/>
      <c r="R43" s="49"/>
      <c r="S43" s="49"/>
      <c r="T43" s="50"/>
      <c r="U43" s="49"/>
      <c r="V43" s="49"/>
      <c r="W43" s="49"/>
      <c r="X43" s="49"/>
      <c r="Y43" s="49"/>
      <c r="Z43" s="49"/>
      <c r="AA43" s="49"/>
    </row>
    <row r="44" spans="1:27" s="21" customFormat="1" ht="15" customHeight="1" x14ac:dyDescent="0.3">
      <c r="A44" s="23" t="s">
        <v>65</v>
      </c>
      <c r="B44" s="65">
        <f>COUNTIF($C$10:$C$39,Allgemein!$G$50)</f>
        <v>0</v>
      </c>
      <c r="C44"/>
      <c r="D44" s="19" t="s">
        <v>62</v>
      </c>
      <c r="E44" s="65">
        <f>COUNTIF($M$10:$M$39,Allgemein!$I$51)</f>
        <v>0</v>
      </c>
      <c r="F44" s="65">
        <f>SUMIF($M$10:$M$39,Allgemein!$I$51,$N$10:$N$39)</f>
        <v>0</v>
      </c>
      <c r="G44"/>
      <c r="H44"/>
      <c r="I44"/>
      <c r="J44"/>
      <c r="K44"/>
      <c r="M44"/>
      <c r="N44"/>
      <c r="O44"/>
      <c r="P44"/>
      <c r="Q44"/>
      <c r="R44" s="49"/>
      <c r="S44" s="49"/>
      <c r="T44" s="50"/>
      <c r="U44" s="49"/>
      <c r="V44" s="49"/>
      <c r="W44" s="49"/>
      <c r="X44" s="49"/>
      <c r="Y44" s="49"/>
      <c r="Z44" s="49"/>
      <c r="AA44" s="49"/>
    </row>
    <row r="45" spans="1:27" s="21" customFormat="1" ht="15" customHeight="1" x14ac:dyDescent="0.3">
      <c r="A45" s="23" t="s">
        <v>58</v>
      </c>
      <c r="B45" s="65">
        <f>COUNTIF($C$10:$C$39,Allgemein!$G$51)</f>
        <v>1</v>
      </c>
      <c r="C45"/>
      <c r="D45" s="19" t="s">
        <v>28</v>
      </c>
      <c r="E45" s="65">
        <f>COUNTIF($M$10:$M$39,Allgemein!$I$52)</f>
        <v>0</v>
      </c>
      <c r="F45" s="65">
        <f>SUMIF($M$10:$M$39,Allgemein!$I$52,$N$10:$N$39)</f>
        <v>0</v>
      </c>
      <c r="G45"/>
      <c r="H45"/>
      <c r="I45"/>
      <c r="J45"/>
      <c r="K45"/>
      <c r="M45"/>
      <c r="N45"/>
      <c r="O45"/>
      <c r="P45"/>
      <c r="Q45"/>
      <c r="R45" s="49"/>
      <c r="S45" s="49"/>
      <c r="T45" s="49"/>
      <c r="U45" s="49"/>
      <c r="V45" s="49"/>
      <c r="W45" s="49"/>
      <c r="X45" s="49"/>
      <c r="Y45" s="49"/>
      <c r="Z45" s="49"/>
      <c r="AA45" s="49"/>
    </row>
    <row r="46" spans="1:27" s="21" customFormat="1" ht="15" customHeight="1" x14ac:dyDescent="0.3">
      <c r="A46" s="23" t="s">
        <v>60</v>
      </c>
      <c r="B46" s="65">
        <f>COUNTIF($C$10:$C$39,Allgemein!$G$52)</f>
        <v>8</v>
      </c>
      <c r="C46"/>
      <c r="D46" s="19" t="s">
        <v>29</v>
      </c>
      <c r="E46" s="65">
        <f>COUNTIF($M$10:$M$39,Allgemein!$I$53)</f>
        <v>0</v>
      </c>
      <c r="F46" s="65">
        <f>SUMIF($M$10:$M$39,Allgemein!$I$53,$N$10:$N$39)</f>
        <v>0</v>
      </c>
      <c r="G46"/>
      <c r="H46"/>
      <c r="I46"/>
      <c r="J46"/>
      <c r="K46"/>
      <c r="M46"/>
      <c r="N46"/>
      <c r="O46"/>
      <c r="P46"/>
      <c r="Q46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1:27" s="20" customFormat="1" ht="15" customHeight="1" x14ac:dyDescent="0.3">
      <c r="A47" s="23" t="s">
        <v>163</v>
      </c>
      <c r="B47" s="65">
        <f>COUNTIF($C$10:$C$39,Allgemein!$G$49)</f>
        <v>21</v>
      </c>
      <c r="C47"/>
      <c r="D47" s="19" t="s">
        <v>30</v>
      </c>
      <c r="E47" s="65">
        <f>COUNTIF($M$10:$M$39,Allgemein!$I$54)</f>
        <v>0</v>
      </c>
      <c r="F47" s="65">
        <f>SUMIF($M$10:$M$39,Allgemein!$I$54,$N$10:$N$39)</f>
        <v>0</v>
      </c>
      <c r="G47"/>
      <c r="H47"/>
      <c r="I47"/>
      <c r="J47"/>
      <c r="K47"/>
      <c r="M47"/>
      <c r="N47"/>
      <c r="O47"/>
      <c r="P47"/>
      <c r="Q47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spans="1:27" s="20" customFormat="1" ht="15" customHeight="1" x14ac:dyDescent="0.3">
      <c r="A48"/>
      <c r="B48"/>
      <c r="C48"/>
      <c r="D48" s="18" t="s">
        <v>168</v>
      </c>
      <c r="E48" s="65">
        <f>COUNTIF($M$10:$M$39,Allgemein!$I$55)</f>
        <v>0</v>
      </c>
      <c r="F48" s="65">
        <f>SUMIF($M$10:$M$39,Allgemein!$I$55,$N$10:$N$39)</f>
        <v>0</v>
      </c>
      <c r="G48"/>
      <c r="H48"/>
      <c r="I48"/>
      <c r="J48"/>
      <c r="K48"/>
      <c r="M48"/>
      <c r="N48"/>
      <c r="O48"/>
      <c r="P48"/>
      <c r="Q48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spans="1:27" s="20" customFormat="1" ht="15" customHeight="1" x14ac:dyDescent="0.3">
      <c r="A49"/>
      <c r="B49"/>
      <c r="C49"/>
      <c r="D49" s="19" t="s">
        <v>31</v>
      </c>
      <c r="E49" s="65">
        <f>COUNTIF($M$10:$M$39,Allgemein!$I$56)</f>
        <v>0</v>
      </c>
      <c r="F49" s="65">
        <f>SUMIF($M$10:$M$39,Allgemein!$I$56,$V$10:$V$39)</f>
        <v>0</v>
      </c>
      <c r="G49"/>
      <c r="H49"/>
      <c r="I49"/>
      <c r="J49"/>
      <c r="K49"/>
      <c r="M49"/>
      <c r="N49"/>
      <c r="O49"/>
      <c r="P49"/>
      <c r="Q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spans="1:27" s="20" customFormat="1" ht="15" customHeight="1" x14ac:dyDescent="0.3">
      <c r="A50"/>
      <c r="B50"/>
      <c r="C50"/>
      <c r="D50" s="19" t="s">
        <v>32</v>
      </c>
      <c r="E50" s="65">
        <f>COUNTIF($M$10:$M$39,Allgemein!$I$57)</f>
        <v>0</v>
      </c>
      <c r="F50" s="65">
        <f>SUMIF($M$10:$M$39,Allgemein!$I$57,$N$10:$N$39)</f>
        <v>0</v>
      </c>
      <c r="G50"/>
      <c r="H50"/>
      <c r="I50"/>
      <c r="J50"/>
      <c r="K50"/>
      <c r="M50"/>
      <c r="N50"/>
      <c r="O50"/>
      <c r="P50"/>
      <c r="Q50"/>
      <c r="R50" s="49"/>
      <c r="S50" s="49"/>
      <c r="T50" s="49"/>
      <c r="U50" s="49"/>
      <c r="V50" s="49"/>
      <c r="W50" s="49"/>
      <c r="X50" s="49"/>
      <c r="Y50" s="49"/>
      <c r="Z50" s="49"/>
      <c r="AA50" s="49"/>
    </row>
    <row r="51" spans="1:27" s="20" customFormat="1" ht="15" customHeight="1" x14ac:dyDescent="0.3">
      <c r="A51"/>
      <c r="B51"/>
      <c r="C51"/>
      <c r="D51" s="19" t="s">
        <v>33</v>
      </c>
      <c r="E51" s="65">
        <f>COUNTIF($M$10:$M$39,Allgemein!$I$58)</f>
        <v>1</v>
      </c>
      <c r="F51" s="65">
        <f>SUMIF($M$10:$M$39,Allgemein!$I$58,$N$10:$N$39)</f>
        <v>8</v>
      </c>
      <c r="G51"/>
      <c r="H51"/>
      <c r="I51"/>
      <c r="J51"/>
      <c r="K51"/>
      <c r="M51"/>
      <c r="N51"/>
      <c r="O51"/>
      <c r="P51"/>
      <c r="Q51"/>
      <c r="R51" s="49"/>
      <c r="S51" s="49"/>
      <c r="T51" s="49"/>
      <c r="U51" s="49"/>
      <c r="V51" s="49"/>
      <c r="W51" s="49"/>
      <c r="X51" s="49"/>
      <c r="Y51" s="49"/>
      <c r="Z51" s="49"/>
      <c r="AA51" s="49"/>
    </row>
    <row r="52" spans="1:27" s="20" customFormat="1" ht="15" customHeight="1" x14ac:dyDescent="0.3">
      <c r="A52"/>
      <c r="B52"/>
      <c r="C52"/>
      <c r="D52" s="19" t="s">
        <v>163</v>
      </c>
      <c r="E52" s="65">
        <f>COUNTIF($M$10:$M$39,Allgemein!$I$49)</f>
        <v>0</v>
      </c>
      <c r="F52" s="65">
        <f>SUMIF($M$10:$M$39,Allgemein!$I$49,$N$10:$N$39)</f>
        <v>0</v>
      </c>
      <c r="G52"/>
      <c r="H52"/>
      <c r="I52"/>
      <c r="J52"/>
      <c r="K52"/>
      <c r="M52"/>
      <c r="N52"/>
      <c r="O52"/>
      <c r="P52"/>
      <c r="Q52"/>
      <c r="R52" s="49"/>
      <c r="S52" s="49"/>
      <c r="T52" s="49"/>
      <c r="U52" s="49"/>
      <c r="V52" s="49"/>
      <c r="W52" s="49"/>
      <c r="X52" s="49"/>
      <c r="Y52" s="49"/>
      <c r="Z52" s="49"/>
      <c r="AA52" s="49"/>
    </row>
  </sheetData>
  <conditionalFormatting sqref="A43:B47 A10:Q39">
    <cfRule type="expression" dxfId="61" priority="20">
      <formula>MOD(ROW(),2)=0</formula>
    </cfRule>
  </conditionalFormatting>
  <conditionalFormatting sqref="D43:F52">
    <cfRule type="expression" dxfId="60" priority="7">
      <formula>MOD(ROW(),2)=0</formula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1" id="{C1D748B9-2CE4-4336-8AE3-5E81C83BF032}">
            <xm:f>F7&lt;=Personalstamm!$E$25</xm:f>
            <x14:dxf>
              <fill>
                <patternFill>
                  <bgColor rgb="FFFFC000"/>
                </patternFill>
              </fill>
            </x14:dxf>
          </x14:cfRule>
          <x14:cfRule type="expression" priority="322" id="{FAA90483-0A3F-44BE-92AB-81C943A16ED8}">
            <xm:f>F7&lt;=Personalstamm!$E$24</xm:f>
            <x14:dxf>
              <fill>
                <patternFill>
                  <bgColor rgb="FF00B050"/>
                </patternFill>
              </fill>
            </x14:dxf>
          </x14:cfRule>
          <x14:cfRule type="expression" priority="323" id="{1FE4C235-51BF-4AD6-9FBE-BCF5E8A917EE}">
            <xm:f>F7&gt;=Personalstamm!$F$26</xm:f>
            <x14:dxf>
              <fill>
                <patternFill>
                  <bgColor rgb="FFFF0000"/>
                </patternFill>
              </fill>
            </x14:dxf>
          </x14:cfRule>
          <x14:cfRule type="expression" priority="324" id="{F235D9A8-24CA-4EA5-9209-A17572FF87A4}">
            <xm:f>F7&gt;=Personalstamm!$F$25</xm:f>
            <x14:dxf>
              <fill>
                <patternFill>
                  <bgColor rgb="FFFFC000"/>
                </patternFill>
              </fill>
            </x14:dxf>
          </x14:cfRule>
          <x14:cfRule type="expression" priority="325" id="{9B18088E-155E-4FF2-B6FC-25F2A9DF800E}">
            <xm:f>F7&gt;=Personalstamm!$F$24</xm:f>
            <x14:dxf>
              <fill>
                <patternFill>
                  <bgColor rgb="FF00B050"/>
                </patternFill>
              </fill>
            </x14:dxf>
          </x14:cfRule>
          <xm:sqref>F7 Q39</xm:sqref>
        </x14:conditionalFormatting>
        <x14:conditionalFormatting xmlns:xm="http://schemas.microsoft.com/office/excel/2006/main">
          <x14:cfRule type="expression" priority="320" id="{53AEAE51-036B-4D51-8BF7-0597869C0D31}">
            <xm:f>F7&lt;=Personalstamm!$E$26</xm:f>
            <x14:dxf>
              <fill>
                <patternFill>
                  <bgColor rgb="FFFF0000"/>
                </patternFill>
              </fill>
            </x14:dxf>
          </x14:cfRule>
          <xm:sqref>Q39 F7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6D94A520-B780-43C9-B2EB-F66BFFD2C495}">
          <x14:formula1>
            <xm:f>Allgemein!$G$49:$G$52</xm:f>
          </x14:formula1>
          <xm:sqref>C10:C39</xm:sqref>
        </x14:dataValidation>
        <x14:dataValidation type="list" allowBlank="1" showInputMessage="1" xr:uid="{67E5AF8F-3C44-453E-BBBF-D60E599075BA}">
          <x14:formula1>
            <xm:f>Allgemein!$I$49:$I$57</xm:f>
          </x14:formula1>
          <xm:sqref>M10:M39</xm:sqref>
        </x14:dataValidation>
        <x14:dataValidation type="list" allowBlank="1" showInputMessage="1" xr:uid="{63D7B87E-6A19-472F-8430-BEBFF9A7CD7F}">
          <x14:formula1>
            <xm:f>Allgemein!$H$49:$H$52</xm:f>
          </x14:formula1>
          <xm:sqref>D10:D39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6DCB2-A7C7-430E-8551-FEC427C6EAB1}">
  <sheetPr>
    <tabColor rgb="FFEADEE3"/>
  </sheetPr>
  <dimension ref="A2:AA53"/>
  <sheetViews>
    <sheetView workbookViewId="0">
      <selection activeCell="A10" sqref="A10:A40"/>
    </sheetView>
  </sheetViews>
  <sheetFormatPr baseColWidth="10" defaultRowHeight="15" customHeight="1" x14ac:dyDescent="0.3"/>
  <cols>
    <col min="1" max="1" width="12.42578125" bestFit="1" customWidth="1"/>
    <col min="2" max="2" width="11.7109375" bestFit="1" customWidth="1"/>
    <col min="3" max="3" width="15.85546875" bestFit="1" customWidth="1"/>
    <col min="4" max="4" width="12.28515625" bestFit="1" customWidth="1"/>
    <col min="5" max="5" width="15.140625" bestFit="1" customWidth="1"/>
    <col min="6" max="6" width="14.7109375" bestFit="1" customWidth="1"/>
    <col min="7" max="7" width="10.85546875" bestFit="1" customWidth="1"/>
    <col min="8" max="8" width="15.85546875" bestFit="1" customWidth="1"/>
    <col min="9" max="9" width="15.42578125" bestFit="1" customWidth="1"/>
    <col min="10" max="10" width="10.7109375" bestFit="1" customWidth="1"/>
    <col min="11" max="11" width="13.28515625" bestFit="1" customWidth="1"/>
    <col min="12" max="12" width="14.5703125" bestFit="1" customWidth="1"/>
    <col min="13" max="13" width="12.28515625" bestFit="1" customWidth="1"/>
    <col min="14" max="14" width="12" bestFit="1" customWidth="1"/>
    <col min="15" max="15" width="11.5703125" bestFit="1" customWidth="1"/>
    <col min="16" max="16" width="11.140625" bestFit="1" customWidth="1"/>
    <col min="17" max="17" width="16.85546875" bestFit="1" customWidth="1"/>
    <col min="18" max="18" width="5.7109375" style="49" customWidth="1"/>
    <col min="19" max="19" width="6.5703125" style="49" bestFit="1" customWidth="1"/>
    <col min="20" max="20" width="14.140625" style="49" bestFit="1" customWidth="1"/>
    <col min="21" max="21" width="9.7109375" style="49" bestFit="1" customWidth="1"/>
    <col min="22" max="22" width="6" style="49" bestFit="1" customWidth="1"/>
    <col min="23" max="23" width="9.5703125" style="49" bestFit="1" customWidth="1"/>
    <col min="24" max="27" width="11.5703125" style="49"/>
  </cols>
  <sheetData>
    <row r="2" spans="1:27" s="21" customFormat="1" ht="15" customHeight="1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1:27" s="21" customFormat="1" ht="15" customHeigh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s="21" customFormat="1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s="21" customFormat="1" ht="15" customHeigh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s="21" customFormat="1" ht="15" customHeight="1" x14ac:dyDescent="0.3">
      <c r="A6" s="5" t="s">
        <v>56</v>
      </c>
      <c r="B6" s="99">
        <f ca="1">Jun.!$F$6</f>
        <v>30</v>
      </c>
      <c r="C6" s="5" t="s">
        <v>167</v>
      </c>
      <c r="D6" s="99">
        <f ca="1">$H$44</f>
        <v>0</v>
      </c>
      <c r="E6" s="5" t="s">
        <v>113</v>
      </c>
      <c r="F6" s="99">
        <f ca="1">$B$6-$D$6</f>
        <v>30</v>
      </c>
      <c r="H6"/>
      <c r="I6"/>
      <c r="J6"/>
      <c r="K6"/>
      <c r="L6"/>
      <c r="M6" s="14"/>
      <c r="N6" s="14"/>
      <c r="O6" s="14"/>
      <c r="P6" s="14"/>
      <c r="Q6" s="14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s="21" customFormat="1" ht="15" customHeight="1" x14ac:dyDescent="0.3">
      <c r="A7" s="5" t="s">
        <v>109</v>
      </c>
      <c r="B7" s="99">
        <f ca="1">Jun.!$F$7</f>
        <v>0</v>
      </c>
      <c r="C7" s="5" t="s">
        <v>112</v>
      </c>
      <c r="D7" s="99">
        <f ca="1">$P$41</f>
        <v>0</v>
      </c>
      <c r="E7" s="5" t="s">
        <v>178</v>
      </c>
      <c r="F7" s="99">
        <f ca="1">$B$7+$D$7</f>
        <v>0</v>
      </c>
      <c r="H7"/>
      <c r="I7"/>
      <c r="J7"/>
      <c r="K7" s="14"/>
      <c r="L7" s="14"/>
      <c r="M7" s="14"/>
      <c r="N7" s="14"/>
      <c r="O7" s="14"/>
      <c r="P7" s="14"/>
      <c r="Q7" s="14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s="21" customFormat="1" ht="15" customHeight="1" thickBot="1" x14ac:dyDescent="0.35">
      <c r="A8" s="15"/>
      <c r="B8" s="16"/>
      <c r="C8" s="15"/>
      <c r="D8" s="15"/>
      <c r="E8" s="16"/>
      <c r="F8" s="15"/>
      <c r="G8"/>
      <c r="H8"/>
      <c r="I8"/>
      <c r="J8"/>
      <c r="K8" s="14"/>
      <c r="L8" s="14"/>
      <c r="M8" s="14"/>
      <c r="N8" s="14"/>
      <c r="O8" s="14"/>
      <c r="P8" s="14"/>
      <c r="Q8" s="14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spans="1:27" s="21" customFormat="1" ht="15" customHeight="1" thickBot="1" x14ac:dyDescent="0.35">
      <c r="A9" s="40" t="s">
        <v>36</v>
      </c>
      <c r="B9" s="41" t="s">
        <v>61</v>
      </c>
      <c r="C9" s="41" t="s">
        <v>40</v>
      </c>
      <c r="D9" s="41" t="s">
        <v>200</v>
      </c>
      <c r="E9" s="30" t="s">
        <v>34</v>
      </c>
      <c r="F9" s="30" t="s">
        <v>35</v>
      </c>
      <c r="G9" s="30" t="s">
        <v>34</v>
      </c>
      <c r="H9" s="30" t="s">
        <v>35</v>
      </c>
      <c r="I9" s="30" t="s">
        <v>42</v>
      </c>
      <c r="J9" s="30" t="s">
        <v>120</v>
      </c>
      <c r="K9" s="30" t="s">
        <v>119</v>
      </c>
      <c r="L9" s="30" t="s">
        <v>43</v>
      </c>
      <c r="M9" s="42" t="s">
        <v>59</v>
      </c>
      <c r="N9" s="30" t="s">
        <v>39</v>
      </c>
      <c r="O9" s="30" t="s">
        <v>38</v>
      </c>
      <c r="P9" s="30" t="s">
        <v>41</v>
      </c>
      <c r="Q9" s="31" t="s">
        <v>178</v>
      </c>
      <c r="R9" s="49"/>
      <c r="S9" s="94" t="s">
        <v>33</v>
      </c>
      <c r="T9" s="94" t="s">
        <v>166</v>
      </c>
      <c r="U9" s="94" t="s">
        <v>63</v>
      </c>
      <c r="V9" s="94" t="s">
        <v>31</v>
      </c>
      <c r="W9" s="94" t="s">
        <v>177</v>
      </c>
      <c r="X9" s="49"/>
      <c r="Y9" s="49"/>
      <c r="Z9" s="49"/>
      <c r="AA9" s="49"/>
    </row>
    <row r="10" spans="1:27" s="21" customFormat="1" ht="15" customHeight="1" x14ac:dyDescent="0.3">
      <c r="A10" s="39">
        <v>46204</v>
      </c>
      <c r="B10" s="89" t="str">
        <f>TEXT(A10,"tttt")</f>
        <v>Mittwoch</v>
      </c>
      <c r="C10" s="90" t="str">
        <f t="shared" ref="C10:C40" si="0">IF(AND(S10="Feiertag",T10&gt;0),"Fehlzeit",IF(OR(B10="Samstag",B10="Sonntag"),"Wochenende","Bitte auswählen"))</f>
        <v>Bitte auswählen</v>
      </c>
      <c r="D10" s="90"/>
      <c r="E10" s="91"/>
      <c r="F10" s="91"/>
      <c r="G10" s="91"/>
      <c r="H10" s="91"/>
      <c r="I10" s="79" t="str">
        <f ca="1">IF(AND(OR(C10="Anwesenheit",C10="Wochenende"),E10&lt;&gt;"",F10&lt;&gt;"",W10="Ja"),((F10-E10)+(H10-G10))*24,"")</f>
        <v/>
      </c>
      <c r="J10" s="79" t="str">
        <f ca="1">IF(I10="","",IF(AND(G10&lt;&gt;"",H10&lt;&gt;""),(G10-F10)*24,0))</f>
        <v/>
      </c>
      <c r="K10" s="79" t="str">
        <f ca="1">IF(I10="","",IF(AND(I10&lt;&gt;"",J10="",I10&gt;=Personalstamm!$D$20),Personalstamm!$E$20,IF(AND(I10&lt;&gt;"",J10="",I10&gt;=Personalstamm!$D$19),Personalstamm!$E$19,IF(AND(I10&lt;&gt;"",J10&lt;Personalstamm!$E$20,I10&gt;=Personalstamm!$D$20),Personalstamm!$E$20-J10,IF(AND(I10&lt;&gt;"",J10&lt;Personalstamm!E$19,I10&gt;=Personalstamm!$D$19),Personalstamm!$E$19-J10,0)))))</f>
        <v/>
      </c>
      <c r="L10" s="79" t="str">
        <f ca="1">IF(I10&lt;&gt;"",I10-K10,"")</f>
        <v/>
      </c>
      <c r="M10" s="93" t="str">
        <f t="shared" ref="M10:M40" si="1">IF(AND(S10="Feiertag",T10&gt;0),"Feiertag",IF(C10="Fehlzeit","Bitte auswählen",""))</f>
        <v/>
      </c>
      <c r="N10" s="79" t="str">
        <f>IF(OR(M10="",M10="Bitte auswählen"),"",IF(M10="Feiertag",T10*U10,IF(M10="Gleittag",0,VLOOKUP(B10,Personalstamm!$D$8:$F$14,3,FALSE))))</f>
        <v/>
      </c>
      <c r="O10" s="79">
        <f>VLOOKUP(B10,Personalstamm!$D$8:$E$14,2,FALSE)</f>
        <v>8</v>
      </c>
      <c r="P10" s="79" t="str">
        <f ca="1">IF(AND(OR(C10="Anwesenheit",C10="Wochenende"),L10&lt;&gt;""),L10-O10,IF(AND(C10="Fehlzeit",N10&lt;&gt;"",W10="Ja"),N10-O10,IF(W10="Ja",-O10,"")))</f>
        <v/>
      </c>
      <c r="Q10" s="79">
        <f ca="1">IF(P10="",B7,B7+P10)</f>
        <v>0</v>
      </c>
      <c r="R10" s="49"/>
      <c r="S10" s="69" t="str">
        <f>IF(COUNTIF(Allgemein!$H$8:$H$45,A10)&gt;0,"Feiertag","")</f>
        <v/>
      </c>
      <c r="T10" s="97" t="str">
        <f>IFERROR(VLOOKUP(A10,Allgemein!$H$8:$I$45,2,FALSE),"")</f>
        <v/>
      </c>
      <c r="U10" s="97">
        <f>VLOOKUP(B10,Personalstamm!$D$8:$F$14,3,FALSE)</f>
        <v>8</v>
      </c>
      <c r="V10" s="97" t="str">
        <f>IF(M10="Gleittag",ABS(P10),"")</f>
        <v/>
      </c>
      <c r="W10" s="69" t="str">
        <f ca="1">IF(A10&lt;=TODAY(),"Ja","")</f>
        <v/>
      </c>
      <c r="X10" s="49"/>
      <c r="Y10" s="49"/>
      <c r="Z10" s="49"/>
      <c r="AA10" s="49"/>
    </row>
    <row r="11" spans="1:27" s="21" customFormat="1" ht="15" customHeight="1" x14ac:dyDescent="0.3">
      <c r="A11" s="39">
        <v>46205</v>
      </c>
      <c r="B11" s="89" t="str">
        <f t="shared" ref="B11:B40" si="2">TEXT(A11,"tttt")</f>
        <v>Donnerstag</v>
      </c>
      <c r="C11" s="90" t="str">
        <f t="shared" si="0"/>
        <v>Bitte auswählen</v>
      </c>
      <c r="D11" s="90"/>
      <c r="E11" s="91"/>
      <c r="F11" s="91"/>
      <c r="G11" s="91"/>
      <c r="H11" s="91"/>
      <c r="I11" s="79" t="str">
        <f t="shared" ref="I11:I40" ca="1" si="3">IF(AND(OR(C11="Anwesenheit",C11="Wochenende"),E11&lt;&gt;"",F11&lt;&gt;"",W11="Ja"),((F11-E11)+(H11-G11))*24,"")</f>
        <v/>
      </c>
      <c r="J11" s="79" t="str">
        <f t="shared" ref="J11:J40" ca="1" si="4">IF(I11="","",IF(AND(G11&lt;&gt;"",H11&lt;&gt;""),(G11-F11)*24,0))</f>
        <v/>
      </c>
      <c r="K11" s="79" t="str">
        <f ca="1">IF(I11="","",IF(AND(I11&lt;&gt;"",J11="",I11&gt;=Personalstamm!$D$20),Personalstamm!$E$20,IF(AND(I11&lt;&gt;"",J11="",I11&gt;=Personalstamm!$D$19),Personalstamm!$E$19,IF(AND(I11&lt;&gt;"",J11&lt;Personalstamm!$E$20,I11&gt;=Personalstamm!$D$20),Personalstamm!$E$20-J11,IF(AND(I11&lt;&gt;"",J11&lt;Personalstamm!E$19,I11&gt;=Personalstamm!$D$19),Personalstamm!$E$19-J11,0)))))</f>
        <v/>
      </c>
      <c r="L11" s="79" t="str">
        <f t="shared" ref="L11:L40" ca="1" si="5">IF(I11&lt;&gt;"",I11-K11,"")</f>
        <v/>
      </c>
      <c r="M11" s="93" t="str">
        <f t="shared" si="1"/>
        <v/>
      </c>
      <c r="N11" s="79" t="str">
        <f>IF(OR(M11="",M11="Bitte auswählen"),"",IF(M11="Feiertag",T11*U11,IF(M11="Gleittag",0,VLOOKUP(B11,Personalstamm!$D$8:$F$14,3,FALSE))))</f>
        <v/>
      </c>
      <c r="O11" s="79">
        <f>VLOOKUP(B11,Personalstamm!$D$8:$E$14,2,FALSE)</f>
        <v>8</v>
      </c>
      <c r="P11" s="79" t="str">
        <f t="shared" ref="P11:P40" ca="1" si="6">IF(AND(OR(C11="Anwesenheit",C11="Wochenende"),L11&lt;&gt;""),L11-O11,IF(AND(C11="Fehlzeit",N11&lt;&gt;"",W11="Ja"),N11-O11,IF(W11="Ja",-O11,"")))</f>
        <v/>
      </c>
      <c r="Q11" s="65">
        <f ca="1">IF(P11="",Q10,Q10+P11)</f>
        <v>0</v>
      </c>
      <c r="R11" s="49"/>
      <c r="S11" s="69" t="str">
        <f>IF(COUNTIF(Allgemein!$H$8:$H$45,A11)&gt;0,"Feiertag","")</f>
        <v/>
      </c>
      <c r="T11" s="97" t="str">
        <f>IFERROR(VLOOKUP(A11,Allgemein!$H$8:$I$45,2,FALSE),"")</f>
        <v/>
      </c>
      <c r="U11" s="97">
        <f>VLOOKUP(B11,Personalstamm!$D$8:$F$14,3,FALSE)</f>
        <v>8</v>
      </c>
      <c r="V11" s="97" t="str">
        <f t="shared" ref="V11:V40" si="7">IF(M11="Gleittag",ABS(P11),"")</f>
        <v/>
      </c>
      <c r="W11" s="69" t="str">
        <f t="shared" ref="W11:W40" ca="1" si="8">IF(A11&lt;=TODAY(),"Ja","")</f>
        <v/>
      </c>
      <c r="X11" s="49"/>
      <c r="Y11" s="49"/>
      <c r="Z11" s="49"/>
      <c r="AA11" s="49"/>
    </row>
    <row r="12" spans="1:27" s="21" customFormat="1" ht="15" customHeight="1" x14ac:dyDescent="0.3">
      <c r="A12" s="39">
        <v>46206</v>
      </c>
      <c r="B12" s="89" t="str">
        <f t="shared" si="2"/>
        <v>Freitag</v>
      </c>
      <c r="C12" s="90" t="str">
        <f t="shared" si="0"/>
        <v>Bitte auswählen</v>
      </c>
      <c r="D12" s="90"/>
      <c r="E12" s="91"/>
      <c r="F12" s="91"/>
      <c r="G12" s="91"/>
      <c r="H12" s="91"/>
      <c r="I12" s="79" t="str">
        <f t="shared" ca="1" si="3"/>
        <v/>
      </c>
      <c r="J12" s="79" t="str">
        <f t="shared" ca="1" si="4"/>
        <v/>
      </c>
      <c r="K12" s="79" t="str">
        <f ca="1">IF(I12="","",IF(AND(I12&lt;&gt;"",J12="",I12&gt;=Personalstamm!$D$20),Personalstamm!$E$20,IF(AND(I12&lt;&gt;"",J12="",I12&gt;=Personalstamm!$D$19),Personalstamm!$E$19,IF(AND(I12&lt;&gt;"",J12&lt;Personalstamm!$E$20,I12&gt;=Personalstamm!$D$20),Personalstamm!$E$20-J12,IF(AND(I12&lt;&gt;"",J12&lt;Personalstamm!E$19,I12&gt;=Personalstamm!$D$19),Personalstamm!$E$19-J12,0)))))</f>
        <v/>
      </c>
      <c r="L12" s="79" t="str">
        <f t="shared" ca="1" si="5"/>
        <v/>
      </c>
      <c r="M12" s="93" t="str">
        <f t="shared" si="1"/>
        <v/>
      </c>
      <c r="N12" s="79" t="str">
        <f>IF(OR(M12="",M12="Bitte auswählen"),"",IF(M12="Feiertag",T12*U12,IF(M12="Gleittag",0,VLOOKUP(B12,Personalstamm!$D$8:$F$14,3,FALSE))))</f>
        <v/>
      </c>
      <c r="O12" s="79">
        <f>VLOOKUP(B12,Personalstamm!$D$8:$E$14,2,FALSE)</f>
        <v>8</v>
      </c>
      <c r="P12" s="79" t="str">
        <f t="shared" ca="1" si="6"/>
        <v/>
      </c>
      <c r="Q12" s="65">
        <f t="shared" ref="Q12:Q40" ca="1" si="9">IF(P12="",Q11,Q11+P12)</f>
        <v>0</v>
      </c>
      <c r="R12" s="49"/>
      <c r="S12" s="69" t="str">
        <f>IF(COUNTIF(Allgemein!$H$8:$H$45,A12)&gt;0,"Feiertag","")</f>
        <v/>
      </c>
      <c r="T12" s="97" t="str">
        <f>IFERROR(VLOOKUP(A12,Allgemein!$H$8:$I$45,2,FALSE),"")</f>
        <v/>
      </c>
      <c r="U12" s="97">
        <f>VLOOKUP(B12,Personalstamm!$D$8:$F$14,3,FALSE)</f>
        <v>8</v>
      </c>
      <c r="V12" s="97" t="str">
        <f t="shared" si="7"/>
        <v/>
      </c>
      <c r="W12" s="69" t="str">
        <f t="shared" ca="1" si="8"/>
        <v/>
      </c>
      <c r="X12" s="49"/>
      <c r="Y12" s="49"/>
      <c r="Z12" s="49"/>
      <c r="AA12" s="49"/>
    </row>
    <row r="13" spans="1:27" s="21" customFormat="1" ht="15" customHeight="1" x14ac:dyDescent="0.3">
      <c r="A13" s="39">
        <v>46207</v>
      </c>
      <c r="B13" s="89" t="str">
        <f t="shared" si="2"/>
        <v>Samstag</v>
      </c>
      <c r="C13" s="90" t="str">
        <f t="shared" si="0"/>
        <v>Wochenende</v>
      </c>
      <c r="D13" s="90"/>
      <c r="E13" s="91"/>
      <c r="F13" s="91"/>
      <c r="G13" s="91"/>
      <c r="H13" s="91"/>
      <c r="I13" s="79" t="str">
        <f t="shared" ca="1" si="3"/>
        <v/>
      </c>
      <c r="J13" s="79" t="str">
        <f t="shared" ca="1" si="4"/>
        <v/>
      </c>
      <c r="K13" s="79" t="str">
        <f ca="1">IF(I13="","",IF(AND(I13&lt;&gt;"",J13="",I13&gt;=Personalstamm!$D$20),Personalstamm!$E$20,IF(AND(I13&lt;&gt;"",J13="",I13&gt;=Personalstamm!$D$19),Personalstamm!$E$19,IF(AND(I13&lt;&gt;"",J13&lt;Personalstamm!$E$20,I13&gt;=Personalstamm!$D$20),Personalstamm!$E$20-J13,IF(AND(I13&lt;&gt;"",J13&lt;Personalstamm!E$19,I13&gt;=Personalstamm!$D$19),Personalstamm!$E$19-J13,0)))))</f>
        <v/>
      </c>
      <c r="L13" s="79" t="str">
        <f t="shared" ca="1" si="5"/>
        <v/>
      </c>
      <c r="M13" s="93" t="str">
        <f t="shared" si="1"/>
        <v/>
      </c>
      <c r="N13" s="79" t="str">
        <f>IF(OR(M13="",M13="Bitte auswählen"),"",IF(M13="Feiertag",T13*U13,IF(M13="Gleittag",0,VLOOKUP(B13,Personalstamm!$D$8:$F$14,3,FALSE))))</f>
        <v/>
      </c>
      <c r="O13" s="79">
        <f>VLOOKUP(B13,Personalstamm!$D$8:$E$14,2,FALSE)</f>
        <v>0</v>
      </c>
      <c r="P13" s="79" t="str">
        <f t="shared" ca="1" si="6"/>
        <v/>
      </c>
      <c r="Q13" s="65">
        <f t="shared" ca="1" si="9"/>
        <v>0</v>
      </c>
      <c r="R13" s="49"/>
      <c r="S13" s="69" t="str">
        <f>IF(COUNTIF(Allgemein!$H$8:$H$45,A13)&gt;0,"Feiertag","")</f>
        <v/>
      </c>
      <c r="T13" s="97" t="str">
        <f>IFERROR(VLOOKUP(A13,Allgemein!$H$8:$I$45,2,FALSE),"")</f>
        <v/>
      </c>
      <c r="U13" s="97">
        <f>VLOOKUP(B13,Personalstamm!$D$8:$F$14,3,FALSE)</f>
        <v>0</v>
      </c>
      <c r="V13" s="97" t="str">
        <f t="shared" si="7"/>
        <v/>
      </c>
      <c r="W13" s="69" t="str">
        <f t="shared" ca="1" si="8"/>
        <v/>
      </c>
      <c r="X13" s="49"/>
      <c r="Y13" s="49"/>
      <c r="Z13" s="49"/>
      <c r="AA13" s="49"/>
    </row>
    <row r="14" spans="1:27" s="21" customFormat="1" ht="15" customHeight="1" x14ac:dyDescent="0.3">
      <c r="A14" s="39">
        <v>46208</v>
      </c>
      <c r="B14" s="89" t="str">
        <f t="shared" si="2"/>
        <v>Sonntag</v>
      </c>
      <c r="C14" s="90" t="str">
        <f t="shared" si="0"/>
        <v>Wochenende</v>
      </c>
      <c r="D14" s="90"/>
      <c r="E14" s="91"/>
      <c r="F14" s="91"/>
      <c r="G14" s="91"/>
      <c r="H14" s="91"/>
      <c r="I14" s="79" t="str">
        <f t="shared" ca="1" si="3"/>
        <v/>
      </c>
      <c r="J14" s="79" t="str">
        <f t="shared" ca="1" si="4"/>
        <v/>
      </c>
      <c r="K14" s="79" t="str">
        <f ca="1">IF(I14="","",IF(AND(I14&lt;&gt;"",J14="",I14&gt;=Personalstamm!$D$20),Personalstamm!$E$20,IF(AND(I14&lt;&gt;"",J14="",I14&gt;=Personalstamm!$D$19),Personalstamm!$E$19,IF(AND(I14&lt;&gt;"",J14&lt;Personalstamm!$E$20,I14&gt;=Personalstamm!$D$20),Personalstamm!$E$20-J14,IF(AND(I14&lt;&gt;"",J14&lt;Personalstamm!E$19,I14&gt;=Personalstamm!$D$19),Personalstamm!$E$19-J14,0)))))</f>
        <v/>
      </c>
      <c r="L14" s="79" t="str">
        <f t="shared" ca="1" si="5"/>
        <v/>
      </c>
      <c r="M14" s="93" t="str">
        <f t="shared" si="1"/>
        <v/>
      </c>
      <c r="N14" s="79" t="str">
        <f>IF(OR(M14="",M14="Bitte auswählen"),"",IF(M14="Feiertag",T14*U14,IF(M14="Gleittag",0,VLOOKUP(B14,Personalstamm!$D$8:$F$14,3,FALSE))))</f>
        <v/>
      </c>
      <c r="O14" s="79">
        <f>VLOOKUP(B14,Personalstamm!$D$8:$E$14,2,FALSE)</f>
        <v>0</v>
      </c>
      <c r="P14" s="79" t="str">
        <f t="shared" ca="1" si="6"/>
        <v/>
      </c>
      <c r="Q14" s="65">
        <f t="shared" ca="1" si="9"/>
        <v>0</v>
      </c>
      <c r="R14" s="49"/>
      <c r="S14" s="69" t="str">
        <f>IF(COUNTIF(Allgemein!$H$8:$H$45,A14)&gt;0,"Feiertag","")</f>
        <v/>
      </c>
      <c r="T14" s="97" t="str">
        <f>IFERROR(VLOOKUP(A14,Allgemein!$H$8:$I$45,2,FALSE),"")</f>
        <v/>
      </c>
      <c r="U14" s="97">
        <f>VLOOKUP(B14,Personalstamm!$D$8:$F$14,3,FALSE)</f>
        <v>0</v>
      </c>
      <c r="V14" s="97" t="str">
        <f t="shared" si="7"/>
        <v/>
      </c>
      <c r="W14" s="69" t="str">
        <f t="shared" ca="1" si="8"/>
        <v/>
      </c>
      <c r="X14" s="49"/>
      <c r="Y14" s="49"/>
      <c r="Z14" s="49"/>
      <c r="AA14" s="49"/>
    </row>
    <row r="15" spans="1:27" s="21" customFormat="1" ht="15" customHeight="1" x14ac:dyDescent="0.3">
      <c r="A15" s="39">
        <v>46209</v>
      </c>
      <c r="B15" s="89" t="str">
        <f t="shared" si="2"/>
        <v>Montag</v>
      </c>
      <c r="C15" s="90" t="str">
        <f t="shared" si="0"/>
        <v>Bitte auswählen</v>
      </c>
      <c r="D15" s="90"/>
      <c r="E15" s="91"/>
      <c r="F15" s="91"/>
      <c r="G15" s="91"/>
      <c r="H15" s="91"/>
      <c r="I15" s="79" t="str">
        <f t="shared" ca="1" si="3"/>
        <v/>
      </c>
      <c r="J15" s="79" t="str">
        <f t="shared" ca="1" si="4"/>
        <v/>
      </c>
      <c r="K15" s="79" t="str">
        <f ca="1">IF(I15="","",IF(AND(I15&lt;&gt;"",J15="",I15&gt;=Personalstamm!$D$20),Personalstamm!$E$20,IF(AND(I15&lt;&gt;"",J15="",I15&gt;=Personalstamm!$D$19),Personalstamm!$E$19,IF(AND(I15&lt;&gt;"",J15&lt;Personalstamm!$E$20,I15&gt;=Personalstamm!$D$20),Personalstamm!$E$20-J15,IF(AND(I15&lt;&gt;"",J15&lt;Personalstamm!E$19,I15&gt;=Personalstamm!$D$19),Personalstamm!$E$19-J15,0)))))</f>
        <v/>
      </c>
      <c r="L15" s="79" t="str">
        <f t="shared" ca="1" si="5"/>
        <v/>
      </c>
      <c r="M15" s="93" t="str">
        <f t="shared" si="1"/>
        <v/>
      </c>
      <c r="N15" s="79" t="str">
        <f>IF(OR(M15="",M15="Bitte auswählen"),"",IF(M15="Feiertag",T15*U15,IF(M15="Gleittag",0,VLOOKUP(B15,Personalstamm!$D$8:$F$14,3,FALSE))))</f>
        <v/>
      </c>
      <c r="O15" s="79">
        <f>VLOOKUP(B15,Personalstamm!$D$8:$E$14,2,FALSE)</f>
        <v>8</v>
      </c>
      <c r="P15" s="79" t="str">
        <f t="shared" ca="1" si="6"/>
        <v/>
      </c>
      <c r="Q15" s="65">
        <f t="shared" ca="1" si="9"/>
        <v>0</v>
      </c>
      <c r="R15" s="49"/>
      <c r="S15" s="69" t="str">
        <f>IF(COUNTIF(Allgemein!$H$8:$H$45,A15)&gt;0,"Feiertag","")</f>
        <v/>
      </c>
      <c r="T15" s="97" t="str">
        <f>IFERROR(VLOOKUP(A15,Allgemein!$H$8:$I$45,2,FALSE),"")</f>
        <v/>
      </c>
      <c r="U15" s="97">
        <f>VLOOKUP(B15,Personalstamm!$D$8:$F$14,3,FALSE)</f>
        <v>8</v>
      </c>
      <c r="V15" s="97" t="str">
        <f t="shared" si="7"/>
        <v/>
      </c>
      <c r="W15" s="69" t="str">
        <f t="shared" ca="1" si="8"/>
        <v/>
      </c>
      <c r="X15" s="49"/>
      <c r="Y15" s="49"/>
      <c r="Z15" s="49"/>
      <c r="AA15" s="49"/>
    </row>
    <row r="16" spans="1:27" s="21" customFormat="1" ht="15" customHeight="1" x14ac:dyDescent="0.3">
      <c r="A16" s="39">
        <v>46210</v>
      </c>
      <c r="B16" s="89" t="str">
        <f t="shared" si="2"/>
        <v>Dienstag</v>
      </c>
      <c r="C16" s="90" t="str">
        <f t="shared" si="0"/>
        <v>Bitte auswählen</v>
      </c>
      <c r="D16" s="90"/>
      <c r="E16" s="91"/>
      <c r="F16" s="91"/>
      <c r="G16" s="91"/>
      <c r="H16" s="91"/>
      <c r="I16" s="79" t="str">
        <f t="shared" ca="1" si="3"/>
        <v/>
      </c>
      <c r="J16" s="79" t="str">
        <f t="shared" ca="1" si="4"/>
        <v/>
      </c>
      <c r="K16" s="79" t="str">
        <f ca="1">IF(I16="","",IF(AND(I16&lt;&gt;"",J16="",I16&gt;=Personalstamm!$D$20),Personalstamm!$E$20,IF(AND(I16&lt;&gt;"",J16="",I16&gt;=Personalstamm!$D$19),Personalstamm!$E$19,IF(AND(I16&lt;&gt;"",J16&lt;Personalstamm!$E$20,I16&gt;=Personalstamm!$D$20),Personalstamm!$E$20-J16,IF(AND(I16&lt;&gt;"",J16&lt;Personalstamm!E$19,I16&gt;=Personalstamm!$D$19),Personalstamm!$E$19-J16,0)))))</f>
        <v/>
      </c>
      <c r="L16" s="79" t="str">
        <f t="shared" ca="1" si="5"/>
        <v/>
      </c>
      <c r="M16" s="93" t="str">
        <f t="shared" si="1"/>
        <v/>
      </c>
      <c r="N16" s="79" t="str">
        <f>IF(OR(M16="",M16="Bitte auswählen"),"",IF(M16="Feiertag",T16*U16,IF(M16="Gleittag",0,VLOOKUP(B16,Personalstamm!$D$8:$F$14,3,FALSE))))</f>
        <v/>
      </c>
      <c r="O16" s="79">
        <f>VLOOKUP(B16,Personalstamm!$D$8:$E$14,2,FALSE)</f>
        <v>8</v>
      </c>
      <c r="P16" s="79" t="str">
        <f t="shared" ca="1" si="6"/>
        <v/>
      </c>
      <c r="Q16" s="65">
        <f t="shared" ca="1" si="9"/>
        <v>0</v>
      </c>
      <c r="R16" s="49"/>
      <c r="S16" s="69" t="str">
        <f>IF(COUNTIF(Allgemein!$H$8:$H$45,A16)&gt;0,"Feiertag","")</f>
        <v/>
      </c>
      <c r="T16" s="97" t="str">
        <f>IFERROR(VLOOKUP(A16,Allgemein!$H$8:$I$45,2,FALSE),"")</f>
        <v/>
      </c>
      <c r="U16" s="97">
        <f>VLOOKUP(B16,Personalstamm!$D$8:$F$14,3,FALSE)</f>
        <v>8</v>
      </c>
      <c r="V16" s="97" t="str">
        <f t="shared" si="7"/>
        <v/>
      </c>
      <c r="W16" s="69" t="str">
        <f t="shared" ca="1" si="8"/>
        <v/>
      </c>
      <c r="X16" s="49"/>
      <c r="Y16" s="49"/>
      <c r="Z16" s="49"/>
      <c r="AA16" s="49"/>
    </row>
    <row r="17" spans="1:27" s="21" customFormat="1" ht="15" customHeight="1" x14ac:dyDescent="0.3">
      <c r="A17" s="39">
        <v>46211</v>
      </c>
      <c r="B17" s="89" t="str">
        <f t="shared" si="2"/>
        <v>Mittwoch</v>
      </c>
      <c r="C17" s="90" t="str">
        <f t="shared" si="0"/>
        <v>Bitte auswählen</v>
      </c>
      <c r="D17" s="90"/>
      <c r="E17" s="91"/>
      <c r="F17" s="91"/>
      <c r="G17" s="91"/>
      <c r="H17" s="91"/>
      <c r="I17" s="79" t="str">
        <f t="shared" ca="1" si="3"/>
        <v/>
      </c>
      <c r="J17" s="79" t="str">
        <f t="shared" ca="1" si="4"/>
        <v/>
      </c>
      <c r="K17" s="79" t="str">
        <f ca="1">IF(I17="","",IF(AND(I17&lt;&gt;"",J17="",I17&gt;=Personalstamm!$D$20),Personalstamm!$E$20,IF(AND(I17&lt;&gt;"",J17="",I17&gt;=Personalstamm!$D$19),Personalstamm!$E$19,IF(AND(I17&lt;&gt;"",J17&lt;Personalstamm!$E$20,I17&gt;=Personalstamm!$D$20),Personalstamm!$E$20-J17,IF(AND(I17&lt;&gt;"",J17&lt;Personalstamm!E$19,I17&gt;=Personalstamm!$D$19),Personalstamm!$E$19-J17,0)))))</f>
        <v/>
      </c>
      <c r="L17" s="79" t="str">
        <f t="shared" ca="1" si="5"/>
        <v/>
      </c>
      <c r="M17" s="93" t="str">
        <f t="shared" si="1"/>
        <v/>
      </c>
      <c r="N17" s="79" t="str">
        <f>IF(OR(M17="",M17="Bitte auswählen"),"",IF(M17="Feiertag",T17*U17,IF(M17="Gleittag",0,VLOOKUP(B17,Personalstamm!$D$8:$F$14,3,FALSE))))</f>
        <v/>
      </c>
      <c r="O17" s="79">
        <f>VLOOKUP(B17,Personalstamm!$D$8:$E$14,2,FALSE)</f>
        <v>8</v>
      </c>
      <c r="P17" s="79" t="str">
        <f t="shared" ca="1" si="6"/>
        <v/>
      </c>
      <c r="Q17" s="65">
        <f t="shared" ca="1" si="9"/>
        <v>0</v>
      </c>
      <c r="R17" s="49"/>
      <c r="S17" s="69" t="str">
        <f>IF(COUNTIF(Allgemein!$H$8:$H$45,A17)&gt;0,"Feiertag","")</f>
        <v/>
      </c>
      <c r="T17" s="97" t="str">
        <f>IFERROR(VLOOKUP(A17,Allgemein!$H$8:$I$45,2,FALSE),"")</f>
        <v/>
      </c>
      <c r="U17" s="97">
        <f>VLOOKUP(B17,Personalstamm!$D$8:$F$14,3,FALSE)</f>
        <v>8</v>
      </c>
      <c r="V17" s="97" t="str">
        <f t="shared" si="7"/>
        <v/>
      </c>
      <c r="W17" s="69" t="str">
        <f t="shared" ca="1" si="8"/>
        <v/>
      </c>
      <c r="X17" s="49"/>
      <c r="Y17" s="49"/>
      <c r="Z17" s="49"/>
      <c r="AA17" s="49"/>
    </row>
    <row r="18" spans="1:27" s="21" customFormat="1" ht="15" customHeight="1" x14ac:dyDescent="0.3">
      <c r="A18" s="39">
        <v>46212</v>
      </c>
      <c r="B18" s="89" t="str">
        <f t="shared" si="2"/>
        <v>Donnerstag</v>
      </c>
      <c r="C18" s="90" t="str">
        <f t="shared" si="0"/>
        <v>Bitte auswählen</v>
      </c>
      <c r="D18" s="90"/>
      <c r="E18" s="91"/>
      <c r="F18" s="91"/>
      <c r="G18" s="91"/>
      <c r="H18" s="91"/>
      <c r="I18" s="79" t="str">
        <f t="shared" ca="1" si="3"/>
        <v/>
      </c>
      <c r="J18" s="79" t="str">
        <f t="shared" ca="1" si="4"/>
        <v/>
      </c>
      <c r="K18" s="79" t="str">
        <f ca="1">IF(I18="","",IF(AND(I18&lt;&gt;"",J18="",I18&gt;=Personalstamm!$D$20),Personalstamm!$E$20,IF(AND(I18&lt;&gt;"",J18="",I18&gt;=Personalstamm!$D$19),Personalstamm!$E$19,IF(AND(I18&lt;&gt;"",J18&lt;Personalstamm!$E$20,I18&gt;=Personalstamm!$D$20),Personalstamm!$E$20-J18,IF(AND(I18&lt;&gt;"",J18&lt;Personalstamm!E$19,I18&gt;=Personalstamm!$D$19),Personalstamm!$E$19-J18,0)))))</f>
        <v/>
      </c>
      <c r="L18" s="79" t="str">
        <f t="shared" ca="1" si="5"/>
        <v/>
      </c>
      <c r="M18" s="93" t="str">
        <f t="shared" si="1"/>
        <v/>
      </c>
      <c r="N18" s="79" t="str">
        <f>IF(OR(M18="",M18="Bitte auswählen"),"",IF(M18="Feiertag",T18*U18,IF(M18="Gleittag",0,VLOOKUP(B18,Personalstamm!$D$8:$F$14,3,FALSE))))</f>
        <v/>
      </c>
      <c r="O18" s="79">
        <f>VLOOKUP(B18,Personalstamm!$D$8:$E$14,2,FALSE)</f>
        <v>8</v>
      </c>
      <c r="P18" s="79" t="str">
        <f t="shared" ca="1" si="6"/>
        <v/>
      </c>
      <c r="Q18" s="65">
        <f t="shared" ca="1" si="9"/>
        <v>0</v>
      </c>
      <c r="R18" s="49"/>
      <c r="S18" s="69" t="str">
        <f>IF(COUNTIF(Allgemein!$H$8:$H$45,A18)&gt;0,"Feiertag","")</f>
        <v/>
      </c>
      <c r="T18" s="97" t="str">
        <f>IFERROR(VLOOKUP(A18,Allgemein!$H$8:$I$45,2,FALSE),"")</f>
        <v/>
      </c>
      <c r="U18" s="97">
        <f>VLOOKUP(B18,Personalstamm!$D$8:$F$14,3,FALSE)</f>
        <v>8</v>
      </c>
      <c r="V18" s="97" t="str">
        <f t="shared" si="7"/>
        <v/>
      </c>
      <c r="W18" s="69" t="str">
        <f t="shared" ca="1" si="8"/>
        <v/>
      </c>
      <c r="X18" s="49"/>
      <c r="Y18" s="49"/>
      <c r="Z18" s="49"/>
      <c r="AA18" s="49"/>
    </row>
    <row r="19" spans="1:27" s="21" customFormat="1" ht="15" customHeight="1" x14ac:dyDescent="0.3">
      <c r="A19" s="39">
        <v>46213</v>
      </c>
      <c r="B19" s="89" t="str">
        <f t="shared" si="2"/>
        <v>Freitag</v>
      </c>
      <c r="C19" s="90" t="str">
        <f t="shared" si="0"/>
        <v>Bitte auswählen</v>
      </c>
      <c r="D19" s="90"/>
      <c r="E19" s="91"/>
      <c r="F19" s="91"/>
      <c r="G19" s="91"/>
      <c r="H19" s="91"/>
      <c r="I19" s="79" t="str">
        <f t="shared" ca="1" si="3"/>
        <v/>
      </c>
      <c r="J19" s="79" t="str">
        <f t="shared" ca="1" si="4"/>
        <v/>
      </c>
      <c r="K19" s="79" t="str">
        <f ca="1">IF(I19="","",IF(AND(I19&lt;&gt;"",J19="",I19&gt;=Personalstamm!$D$20),Personalstamm!$E$20,IF(AND(I19&lt;&gt;"",J19="",I19&gt;=Personalstamm!$D$19),Personalstamm!$E$19,IF(AND(I19&lt;&gt;"",J19&lt;Personalstamm!$E$20,I19&gt;=Personalstamm!$D$20),Personalstamm!$E$20-J19,IF(AND(I19&lt;&gt;"",J19&lt;Personalstamm!E$19,I19&gt;=Personalstamm!$D$19),Personalstamm!$E$19-J19,0)))))</f>
        <v/>
      </c>
      <c r="L19" s="79" t="str">
        <f t="shared" ca="1" si="5"/>
        <v/>
      </c>
      <c r="M19" s="93" t="str">
        <f t="shared" si="1"/>
        <v/>
      </c>
      <c r="N19" s="79" t="str">
        <f>IF(OR(M19="",M19="Bitte auswählen"),"",IF(M19="Feiertag",T19*U19,IF(M19="Gleittag",0,VLOOKUP(B19,Personalstamm!$D$8:$F$14,3,FALSE))))</f>
        <v/>
      </c>
      <c r="O19" s="79">
        <f>VLOOKUP(B19,Personalstamm!$D$8:$E$14,2,FALSE)</f>
        <v>8</v>
      </c>
      <c r="P19" s="79" t="str">
        <f t="shared" ca="1" si="6"/>
        <v/>
      </c>
      <c r="Q19" s="65">
        <f t="shared" ca="1" si="9"/>
        <v>0</v>
      </c>
      <c r="R19" s="49"/>
      <c r="S19" s="69" t="str">
        <f>IF(COUNTIF(Allgemein!$H$8:$H$45,A19)&gt;0,"Feiertag","")</f>
        <v/>
      </c>
      <c r="T19" s="97" t="str">
        <f>IFERROR(VLOOKUP(A19,Allgemein!$H$8:$I$45,2,FALSE),"")</f>
        <v/>
      </c>
      <c r="U19" s="97">
        <f>VLOOKUP(B19,Personalstamm!$D$8:$F$14,3,FALSE)</f>
        <v>8</v>
      </c>
      <c r="V19" s="97" t="str">
        <f t="shared" si="7"/>
        <v/>
      </c>
      <c r="W19" s="69" t="str">
        <f t="shared" ca="1" si="8"/>
        <v/>
      </c>
      <c r="X19" s="49"/>
      <c r="Y19" s="49"/>
      <c r="Z19" s="49"/>
      <c r="AA19" s="49"/>
    </row>
    <row r="20" spans="1:27" s="21" customFormat="1" ht="15" customHeight="1" x14ac:dyDescent="0.3">
      <c r="A20" s="39">
        <v>46214</v>
      </c>
      <c r="B20" s="89" t="str">
        <f t="shared" si="2"/>
        <v>Samstag</v>
      </c>
      <c r="C20" s="90" t="str">
        <f t="shared" si="0"/>
        <v>Wochenende</v>
      </c>
      <c r="D20" s="90"/>
      <c r="E20" s="91"/>
      <c r="F20" s="91"/>
      <c r="G20" s="91"/>
      <c r="H20" s="91"/>
      <c r="I20" s="79" t="str">
        <f t="shared" ca="1" si="3"/>
        <v/>
      </c>
      <c r="J20" s="79" t="str">
        <f t="shared" ca="1" si="4"/>
        <v/>
      </c>
      <c r="K20" s="79" t="str">
        <f ca="1">IF(I20="","",IF(AND(I20&lt;&gt;"",J20="",I20&gt;=Personalstamm!$D$20),Personalstamm!$E$20,IF(AND(I20&lt;&gt;"",J20="",I20&gt;=Personalstamm!$D$19),Personalstamm!$E$19,IF(AND(I20&lt;&gt;"",J20&lt;Personalstamm!$E$20,I20&gt;=Personalstamm!$D$20),Personalstamm!$E$20-J20,IF(AND(I20&lt;&gt;"",J20&lt;Personalstamm!E$19,I20&gt;=Personalstamm!$D$19),Personalstamm!$E$19-J20,0)))))</f>
        <v/>
      </c>
      <c r="L20" s="79" t="str">
        <f t="shared" ca="1" si="5"/>
        <v/>
      </c>
      <c r="M20" s="93" t="str">
        <f t="shared" si="1"/>
        <v/>
      </c>
      <c r="N20" s="79" t="str">
        <f>IF(OR(M20="",M20="Bitte auswählen"),"",IF(M20="Feiertag",T20*U20,IF(M20="Gleittag",0,VLOOKUP(B20,Personalstamm!$D$8:$F$14,3,FALSE))))</f>
        <v/>
      </c>
      <c r="O20" s="79">
        <f>VLOOKUP(B20,Personalstamm!$D$8:$E$14,2,FALSE)</f>
        <v>0</v>
      </c>
      <c r="P20" s="79" t="str">
        <f t="shared" ca="1" si="6"/>
        <v/>
      </c>
      <c r="Q20" s="65">
        <f t="shared" ca="1" si="9"/>
        <v>0</v>
      </c>
      <c r="R20" s="49"/>
      <c r="S20" s="69" t="str">
        <f>IF(COUNTIF(Allgemein!$H$8:$H$45,A20)&gt;0,"Feiertag","")</f>
        <v/>
      </c>
      <c r="T20" s="97" t="str">
        <f>IFERROR(VLOOKUP(A20,Allgemein!$H$8:$I$45,2,FALSE),"")</f>
        <v/>
      </c>
      <c r="U20" s="97">
        <f>VLOOKUP(B20,Personalstamm!$D$8:$F$14,3,FALSE)</f>
        <v>0</v>
      </c>
      <c r="V20" s="97" t="str">
        <f t="shared" si="7"/>
        <v/>
      </c>
      <c r="W20" s="69" t="str">
        <f t="shared" ca="1" si="8"/>
        <v/>
      </c>
      <c r="X20" s="49"/>
      <c r="Y20" s="49"/>
      <c r="Z20" s="49"/>
      <c r="AA20" s="49"/>
    </row>
    <row r="21" spans="1:27" s="21" customFormat="1" ht="15" customHeight="1" x14ac:dyDescent="0.3">
      <c r="A21" s="39">
        <v>46215</v>
      </c>
      <c r="B21" s="89" t="str">
        <f t="shared" si="2"/>
        <v>Sonntag</v>
      </c>
      <c r="C21" s="90" t="str">
        <f t="shared" si="0"/>
        <v>Wochenende</v>
      </c>
      <c r="D21" s="90"/>
      <c r="E21" s="91"/>
      <c r="F21" s="91"/>
      <c r="G21" s="91"/>
      <c r="H21" s="91"/>
      <c r="I21" s="79" t="str">
        <f t="shared" ca="1" si="3"/>
        <v/>
      </c>
      <c r="J21" s="79" t="str">
        <f t="shared" ca="1" si="4"/>
        <v/>
      </c>
      <c r="K21" s="79" t="str">
        <f ca="1">IF(I21="","",IF(AND(I21&lt;&gt;"",J21="",I21&gt;=Personalstamm!$D$20),Personalstamm!$E$20,IF(AND(I21&lt;&gt;"",J21="",I21&gt;=Personalstamm!$D$19),Personalstamm!$E$19,IF(AND(I21&lt;&gt;"",J21&lt;Personalstamm!$E$20,I21&gt;=Personalstamm!$D$20),Personalstamm!$E$20-J21,IF(AND(I21&lt;&gt;"",J21&lt;Personalstamm!E$19,I21&gt;=Personalstamm!$D$19),Personalstamm!$E$19-J21,0)))))</f>
        <v/>
      </c>
      <c r="L21" s="79" t="str">
        <f t="shared" ca="1" si="5"/>
        <v/>
      </c>
      <c r="M21" s="93" t="str">
        <f t="shared" si="1"/>
        <v/>
      </c>
      <c r="N21" s="79" t="str">
        <f>IF(OR(M21="",M21="Bitte auswählen"),"",IF(M21="Feiertag",T21*U21,IF(M21="Gleittag",0,VLOOKUP(B21,Personalstamm!$D$8:$F$14,3,FALSE))))</f>
        <v/>
      </c>
      <c r="O21" s="79">
        <f>VLOOKUP(B21,Personalstamm!$D$8:$E$14,2,FALSE)</f>
        <v>0</v>
      </c>
      <c r="P21" s="79" t="str">
        <f t="shared" ca="1" si="6"/>
        <v/>
      </c>
      <c r="Q21" s="65">
        <f t="shared" ca="1" si="9"/>
        <v>0</v>
      </c>
      <c r="R21" s="49"/>
      <c r="S21" s="69" t="str">
        <f>IF(COUNTIF(Allgemein!$H$8:$H$45,A21)&gt;0,"Feiertag","")</f>
        <v/>
      </c>
      <c r="T21" s="97" t="str">
        <f>IFERROR(VLOOKUP(A21,Allgemein!$H$8:$I$45,2,FALSE),"")</f>
        <v/>
      </c>
      <c r="U21" s="97">
        <f>VLOOKUP(B21,Personalstamm!$D$8:$F$14,3,FALSE)</f>
        <v>0</v>
      </c>
      <c r="V21" s="97" t="str">
        <f t="shared" si="7"/>
        <v/>
      </c>
      <c r="W21" s="69" t="str">
        <f t="shared" ca="1" si="8"/>
        <v/>
      </c>
      <c r="X21" s="49"/>
      <c r="Y21" s="49"/>
      <c r="Z21" s="49"/>
      <c r="AA21" s="49"/>
    </row>
    <row r="22" spans="1:27" s="21" customFormat="1" ht="15" customHeight="1" x14ac:dyDescent="0.3">
      <c r="A22" s="39">
        <v>46216</v>
      </c>
      <c r="B22" s="89" t="str">
        <f t="shared" si="2"/>
        <v>Montag</v>
      </c>
      <c r="C22" s="90" t="str">
        <f t="shared" si="0"/>
        <v>Bitte auswählen</v>
      </c>
      <c r="D22" s="90"/>
      <c r="E22" s="91"/>
      <c r="F22" s="91"/>
      <c r="G22" s="91"/>
      <c r="H22" s="91"/>
      <c r="I22" s="79" t="str">
        <f t="shared" ca="1" si="3"/>
        <v/>
      </c>
      <c r="J22" s="79" t="str">
        <f t="shared" ca="1" si="4"/>
        <v/>
      </c>
      <c r="K22" s="79" t="str">
        <f ca="1">IF(I22="","",IF(AND(I22&lt;&gt;"",J22="",I22&gt;=Personalstamm!$D$20),Personalstamm!$E$20,IF(AND(I22&lt;&gt;"",J22="",I22&gt;=Personalstamm!$D$19),Personalstamm!$E$19,IF(AND(I22&lt;&gt;"",J22&lt;Personalstamm!$E$20,I22&gt;=Personalstamm!$D$20),Personalstamm!$E$20-J22,IF(AND(I22&lt;&gt;"",J22&lt;Personalstamm!E$19,I22&gt;=Personalstamm!$D$19),Personalstamm!$E$19-J22,0)))))</f>
        <v/>
      </c>
      <c r="L22" s="79" t="str">
        <f t="shared" ca="1" si="5"/>
        <v/>
      </c>
      <c r="M22" s="93" t="str">
        <f t="shared" si="1"/>
        <v/>
      </c>
      <c r="N22" s="79" t="str">
        <f>IF(OR(M22="",M22="Bitte auswählen"),"",IF(M22="Feiertag",T22*U22,IF(M22="Gleittag",0,VLOOKUP(B22,Personalstamm!$D$8:$F$14,3,FALSE))))</f>
        <v/>
      </c>
      <c r="O22" s="79">
        <f>VLOOKUP(B22,Personalstamm!$D$8:$E$14,2,FALSE)</f>
        <v>8</v>
      </c>
      <c r="P22" s="79" t="str">
        <f t="shared" ca="1" si="6"/>
        <v/>
      </c>
      <c r="Q22" s="65">
        <f t="shared" ca="1" si="9"/>
        <v>0</v>
      </c>
      <c r="R22" s="49"/>
      <c r="S22" s="69" t="str">
        <f>IF(COUNTIF(Allgemein!$H$8:$H$45,A22)&gt;0,"Feiertag","")</f>
        <v/>
      </c>
      <c r="T22" s="97" t="str">
        <f>IFERROR(VLOOKUP(A22,Allgemein!$H$8:$I$45,2,FALSE),"")</f>
        <v/>
      </c>
      <c r="U22" s="97">
        <f>VLOOKUP(B22,Personalstamm!$D$8:$F$14,3,FALSE)</f>
        <v>8</v>
      </c>
      <c r="V22" s="97" t="str">
        <f t="shared" si="7"/>
        <v/>
      </c>
      <c r="W22" s="69" t="str">
        <f t="shared" ca="1" si="8"/>
        <v/>
      </c>
      <c r="X22" s="49"/>
      <c r="Y22" s="49"/>
      <c r="Z22" s="49"/>
      <c r="AA22" s="49"/>
    </row>
    <row r="23" spans="1:27" s="21" customFormat="1" ht="15" customHeight="1" x14ac:dyDescent="0.3">
      <c r="A23" s="39">
        <v>46217</v>
      </c>
      <c r="B23" s="89" t="str">
        <f t="shared" si="2"/>
        <v>Dienstag</v>
      </c>
      <c r="C23" s="90" t="str">
        <f t="shared" si="0"/>
        <v>Bitte auswählen</v>
      </c>
      <c r="D23" s="90"/>
      <c r="E23" s="91"/>
      <c r="F23" s="91"/>
      <c r="G23" s="91"/>
      <c r="H23" s="91"/>
      <c r="I23" s="79" t="str">
        <f t="shared" ca="1" si="3"/>
        <v/>
      </c>
      <c r="J23" s="79" t="str">
        <f t="shared" ca="1" si="4"/>
        <v/>
      </c>
      <c r="K23" s="79" t="str">
        <f ca="1">IF(I23="","",IF(AND(I23&lt;&gt;"",J23="",I23&gt;=Personalstamm!$D$20),Personalstamm!$E$20,IF(AND(I23&lt;&gt;"",J23="",I23&gt;=Personalstamm!$D$19),Personalstamm!$E$19,IF(AND(I23&lt;&gt;"",J23&lt;Personalstamm!$E$20,I23&gt;=Personalstamm!$D$20),Personalstamm!$E$20-J23,IF(AND(I23&lt;&gt;"",J23&lt;Personalstamm!E$19,I23&gt;=Personalstamm!$D$19),Personalstamm!$E$19-J23,0)))))</f>
        <v/>
      </c>
      <c r="L23" s="79" t="str">
        <f t="shared" ca="1" si="5"/>
        <v/>
      </c>
      <c r="M23" s="93" t="str">
        <f t="shared" si="1"/>
        <v/>
      </c>
      <c r="N23" s="79" t="str">
        <f>IF(OR(M23="",M23="Bitte auswählen"),"",IF(M23="Feiertag",T23*U23,IF(M23="Gleittag",0,VLOOKUP(B23,Personalstamm!$D$8:$F$14,3,FALSE))))</f>
        <v/>
      </c>
      <c r="O23" s="79">
        <f>VLOOKUP(B23,Personalstamm!$D$8:$E$14,2,FALSE)</f>
        <v>8</v>
      </c>
      <c r="P23" s="79" t="str">
        <f t="shared" ca="1" si="6"/>
        <v/>
      </c>
      <c r="Q23" s="65">
        <f t="shared" ca="1" si="9"/>
        <v>0</v>
      </c>
      <c r="R23" s="49"/>
      <c r="S23" s="69" t="str">
        <f>IF(COUNTIF(Allgemein!$H$8:$H$45,A23)&gt;0,"Feiertag","")</f>
        <v/>
      </c>
      <c r="T23" s="97" t="str">
        <f>IFERROR(VLOOKUP(A23,Allgemein!$H$8:$I$45,2,FALSE),"")</f>
        <v/>
      </c>
      <c r="U23" s="97">
        <f>VLOOKUP(B23,Personalstamm!$D$8:$F$14,3,FALSE)</f>
        <v>8</v>
      </c>
      <c r="V23" s="97" t="str">
        <f t="shared" si="7"/>
        <v/>
      </c>
      <c r="W23" s="69" t="str">
        <f t="shared" ca="1" si="8"/>
        <v/>
      </c>
      <c r="X23" s="49"/>
      <c r="Y23" s="49"/>
      <c r="Z23" s="49"/>
      <c r="AA23" s="49"/>
    </row>
    <row r="24" spans="1:27" s="21" customFormat="1" ht="15" customHeight="1" x14ac:dyDescent="0.3">
      <c r="A24" s="39">
        <v>46218</v>
      </c>
      <c r="B24" s="89" t="str">
        <f t="shared" si="2"/>
        <v>Mittwoch</v>
      </c>
      <c r="C24" s="90" t="str">
        <f t="shared" si="0"/>
        <v>Bitte auswählen</v>
      </c>
      <c r="D24" s="90"/>
      <c r="E24" s="91"/>
      <c r="F24" s="91"/>
      <c r="G24" s="91"/>
      <c r="H24" s="91"/>
      <c r="I24" s="79" t="str">
        <f t="shared" ca="1" si="3"/>
        <v/>
      </c>
      <c r="J24" s="79" t="str">
        <f t="shared" ca="1" si="4"/>
        <v/>
      </c>
      <c r="K24" s="79" t="str">
        <f ca="1">IF(I24="","",IF(AND(I24&lt;&gt;"",J24="",I24&gt;=Personalstamm!$D$20),Personalstamm!$E$20,IF(AND(I24&lt;&gt;"",J24="",I24&gt;=Personalstamm!$D$19),Personalstamm!$E$19,IF(AND(I24&lt;&gt;"",J24&lt;Personalstamm!$E$20,I24&gt;=Personalstamm!$D$20),Personalstamm!$E$20-J24,IF(AND(I24&lt;&gt;"",J24&lt;Personalstamm!E$19,I24&gt;=Personalstamm!$D$19),Personalstamm!$E$19-J24,0)))))</f>
        <v/>
      </c>
      <c r="L24" s="79" t="str">
        <f t="shared" ca="1" si="5"/>
        <v/>
      </c>
      <c r="M24" s="93" t="str">
        <f t="shared" si="1"/>
        <v/>
      </c>
      <c r="N24" s="79" t="str">
        <f>IF(OR(M24="",M24="Bitte auswählen"),"",IF(M24="Feiertag",T24*U24,IF(M24="Gleittag",0,VLOOKUP(B24,Personalstamm!$D$8:$F$14,3,FALSE))))</f>
        <v/>
      </c>
      <c r="O24" s="79">
        <f>VLOOKUP(B24,Personalstamm!$D$8:$E$14,2,FALSE)</f>
        <v>8</v>
      </c>
      <c r="P24" s="79" t="str">
        <f t="shared" ca="1" si="6"/>
        <v/>
      </c>
      <c r="Q24" s="65">
        <f t="shared" ca="1" si="9"/>
        <v>0</v>
      </c>
      <c r="R24" s="49"/>
      <c r="S24" s="69" t="str">
        <f>IF(COUNTIF(Allgemein!$H$8:$H$45,A24)&gt;0,"Feiertag","")</f>
        <v/>
      </c>
      <c r="T24" s="97" t="str">
        <f>IFERROR(VLOOKUP(A24,Allgemein!$H$8:$I$45,2,FALSE),"")</f>
        <v/>
      </c>
      <c r="U24" s="97">
        <f>VLOOKUP(B24,Personalstamm!$D$8:$F$14,3,FALSE)</f>
        <v>8</v>
      </c>
      <c r="V24" s="97" t="str">
        <f t="shared" si="7"/>
        <v/>
      </c>
      <c r="W24" s="69" t="str">
        <f t="shared" ca="1" si="8"/>
        <v/>
      </c>
      <c r="X24" s="49"/>
      <c r="Y24" s="49"/>
      <c r="Z24" s="49"/>
      <c r="AA24" s="49"/>
    </row>
    <row r="25" spans="1:27" s="21" customFormat="1" ht="15" customHeight="1" x14ac:dyDescent="0.3">
      <c r="A25" s="39">
        <v>46219</v>
      </c>
      <c r="B25" s="89" t="str">
        <f t="shared" si="2"/>
        <v>Donnerstag</v>
      </c>
      <c r="C25" s="90" t="str">
        <f t="shared" si="0"/>
        <v>Bitte auswählen</v>
      </c>
      <c r="D25" s="90"/>
      <c r="E25" s="91"/>
      <c r="F25" s="91"/>
      <c r="G25" s="91"/>
      <c r="H25" s="91"/>
      <c r="I25" s="79" t="str">
        <f t="shared" ca="1" si="3"/>
        <v/>
      </c>
      <c r="J25" s="79" t="str">
        <f t="shared" ca="1" si="4"/>
        <v/>
      </c>
      <c r="K25" s="79" t="str">
        <f ca="1">IF(I25="","",IF(AND(I25&lt;&gt;"",J25="",I25&gt;=Personalstamm!$D$20),Personalstamm!$E$20,IF(AND(I25&lt;&gt;"",J25="",I25&gt;=Personalstamm!$D$19),Personalstamm!$E$19,IF(AND(I25&lt;&gt;"",J25&lt;Personalstamm!$E$20,I25&gt;=Personalstamm!$D$20),Personalstamm!$E$20-J25,IF(AND(I25&lt;&gt;"",J25&lt;Personalstamm!E$19,I25&gt;=Personalstamm!$D$19),Personalstamm!$E$19-J25,0)))))</f>
        <v/>
      </c>
      <c r="L25" s="79" t="str">
        <f t="shared" ca="1" si="5"/>
        <v/>
      </c>
      <c r="M25" s="93" t="str">
        <f t="shared" si="1"/>
        <v/>
      </c>
      <c r="N25" s="79" t="str">
        <f>IF(OR(M25="",M25="Bitte auswählen"),"",IF(M25="Feiertag",T25*U25,IF(M25="Gleittag",0,VLOOKUP(B25,Personalstamm!$D$8:$F$14,3,FALSE))))</f>
        <v/>
      </c>
      <c r="O25" s="79">
        <f>VLOOKUP(B25,Personalstamm!$D$8:$E$14,2,FALSE)</f>
        <v>8</v>
      </c>
      <c r="P25" s="79" t="str">
        <f t="shared" ca="1" si="6"/>
        <v/>
      </c>
      <c r="Q25" s="65">
        <f t="shared" ca="1" si="9"/>
        <v>0</v>
      </c>
      <c r="R25" s="49"/>
      <c r="S25" s="69" t="str">
        <f>IF(COUNTIF(Allgemein!$H$8:$H$45,A25)&gt;0,"Feiertag","")</f>
        <v/>
      </c>
      <c r="T25" s="97" t="str">
        <f>IFERROR(VLOOKUP(A25,Allgemein!$H$8:$I$45,2,FALSE),"")</f>
        <v/>
      </c>
      <c r="U25" s="97">
        <f>VLOOKUP(B25,Personalstamm!$D$8:$F$14,3,FALSE)</f>
        <v>8</v>
      </c>
      <c r="V25" s="97" t="str">
        <f t="shared" si="7"/>
        <v/>
      </c>
      <c r="W25" s="69" t="str">
        <f t="shared" ca="1" si="8"/>
        <v/>
      </c>
      <c r="X25" s="49"/>
      <c r="Y25" s="49"/>
      <c r="Z25" s="49"/>
      <c r="AA25" s="49"/>
    </row>
    <row r="26" spans="1:27" s="21" customFormat="1" ht="15" customHeight="1" x14ac:dyDescent="0.3">
      <c r="A26" s="39">
        <v>46220</v>
      </c>
      <c r="B26" s="89" t="str">
        <f t="shared" si="2"/>
        <v>Freitag</v>
      </c>
      <c r="C26" s="90" t="str">
        <f t="shared" si="0"/>
        <v>Bitte auswählen</v>
      </c>
      <c r="D26" s="90"/>
      <c r="E26" s="91"/>
      <c r="F26" s="91"/>
      <c r="G26" s="91"/>
      <c r="H26" s="91"/>
      <c r="I26" s="79" t="str">
        <f t="shared" ca="1" si="3"/>
        <v/>
      </c>
      <c r="J26" s="79" t="str">
        <f t="shared" ca="1" si="4"/>
        <v/>
      </c>
      <c r="K26" s="79" t="str">
        <f ca="1">IF(I26="","",IF(AND(I26&lt;&gt;"",J26="",I26&gt;=Personalstamm!$D$20),Personalstamm!$E$20,IF(AND(I26&lt;&gt;"",J26="",I26&gt;=Personalstamm!$D$19),Personalstamm!$E$19,IF(AND(I26&lt;&gt;"",J26&lt;Personalstamm!$E$20,I26&gt;=Personalstamm!$D$20),Personalstamm!$E$20-J26,IF(AND(I26&lt;&gt;"",J26&lt;Personalstamm!E$19,I26&gt;=Personalstamm!$D$19),Personalstamm!$E$19-J26,0)))))</f>
        <v/>
      </c>
      <c r="L26" s="79" t="str">
        <f t="shared" ca="1" si="5"/>
        <v/>
      </c>
      <c r="M26" s="93" t="str">
        <f t="shared" si="1"/>
        <v/>
      </c>
      <c r="N26" s="79" t="str">
        <f>IF(OR(M26="",M26="Bitte auswählen"),"",IF(M26="Feiertag",T26*U26,IF(M26="Gleittag",0,VLOOKUP(B26,Personalstamm!$D$8:$F$14,3,FALSE))))</f>
        <v/>
      </c>
      <c r="O26" s="79">
        <f>VLOOKUP(B26,Personalstamm!$D$8:$E$14,2,FALSE)</f>
        <v>8</v>
      </c>
      <c r="P26" s="79" t="str">
        <f t="shared" ca="1" si="6"/>
        <v/>
      </c>
      <c r="Q26" s="65">
        <f t="shared" ca="1" si="9"/>
        <v>0</v>
      </c>
      <c r="R26" s="49"/>
      <c r="S26" s="69" t="str">
        <f>IF(COUNTIF(Allgemein!$H$8:$H$45,A26)&gt;0,"Feiertag","")</f>
        <v/>
      </c>
      <c r="T26" s="97" t="str">
        <f>IFERROR(VLOOKUP(A26,Allgemein!$H$8:$I$45,2,FALSE),"")</f>
        <v/>
      </c>
      <c r="U26" s="97">
        <f>VLOOKUP(B26,Personalstamm!$D$8:$F$14,3,FALSE)</f>
        <v>8</v>
      </c>
      <c r="V26" s="97" t="str">
        <f t="shared" si="7"/>
        <v/>
      </c>
      <c r="W26" s="69" t="str">
        <f t="shared" ca="1" si="8"/>
        <v/>
      </c>
      <c r="X26" s="49"/>
      <c r="Y26" s="49"/>
      <c r="Z26" s="49"/>
      <c r="AA26" s="49"/>
    </row>
    <row r="27" spans="1:27" s="21" customFormat="1" ht="15" customHeight="1" x14ac:dyDescent="0.3">
      <c r="A27" s="39">
        <v>46221</v>
      </c>
      <c r="B27" s="89" t="str">
        <f t="shared" si="2"/>
        <v>Samstag</v>
      </c>
      <c r="C27" s="90" t="str">
        <f t="shared" si="0"/>
        <v>Wochenende</v>
      </c>
      <c r="D27" s="90"/>
      <c r="E27" s="91"/>
      <c r="F27" s="91"/>
      <c r="G27" s="91"/>
      <c r="H27" s="91"/>
      <c r="I27" s="79" t="str">
        <f t="shared" ca="1" si="3"/>
        <v/>
      </c>
      <c r="J27" s="79" t="str">
        <f t="shared" ca="1" si="4"/>
        <v/>
      </c>
      <c r="K27" s="79" t="str">
        <f ca="1">IF(I27="","",IF(AND(I27&lt;&gt;"",J27="",I27&gt;=Personalstamm!$D$20),Personalstamm!$E$20,IF(AND(I27&lt;&gt;"",J27="",I27&gt;=Personalstamm!$D$19),Personalstamm!$E$19,IF(AND(I27&lt;&gt;"",J27&lt;Personalstamm!$E$20,I27&gt;=Personalstamm!$D$20),Personalstamm!$E$20-J27,IF(AND(I27&lt;&gt;"",J27&lt;Personalstamm!E$19,I27&gt;=Personalstamm!$D$19),Personalstamm!$E$19-J27,0)))))</f>
        <v/>
      </c>
      <c r="L27" s="79" t="str">
        <f t="shared" ca="1" si="5"/>
        <v/>
      </c>
      <c r="M27" s="93" t="str">
        <f t="shared" si="1"/>
        <v/>
      </c>
      <c r="N27" s="79" t="str">
        <f>IF(OR(M27="",M27="Bitte auswählen"),"",IF(M27="Feiertag",T27*U27,IF(M27="Gleittag",0,VLOOKUP(B27,Personalstamm!$D$8:$F$14,3,FALSE))))</f>
        <v/>
      </c>
      <c r="O27" s="79">
        <f>VLOOKUP(B27,Personalstamm!$D$8:$E$14,2,FALSE)</f>
        <v>0</v>
      </c>
      <c r="P27" s="79" t="str">
        <f t="shared" ca="1" si="6"/>
        <v/>
      </c>
      <c r="Q27" s="65">
        <f t="shared" ca="1" si="9"/>
        <v>0</v>
      </c>
      <c r="R27" s="49"/>
      <c r="S27" s="69" t="str">
        <f>IF(COUNTIF(Allgemein!$H$8:$H$45,A27)&gt;0,"Feiertag","")</f>
        <v/>
      </c>
      <c r="T27" s="97" t="str">
        <f>IFERROR(VLOOKUP(A27,Allgemein!$H$8:$I$45,2,FALSE),"")</f>
        <v/>
      </c>
      <c r="U27" s="97">
        <f>VLOOKUP(B27,Personalstamm!$D$8:$F$14,3,FALSE)</f>
        <v>0</v>
      </c>
      <c r="V27" s="97" t="str">
        <f t="shared" si="7"/>
        <v/>
      </c>
      <c r="W27" s="69" t="str">
        <f t="shared" ca="1" si="8"/>
        <v/>
      </c>
      <c r="X27" s="49"/>
      <c r="Y27" s="49"/>
      <c r="Z27" s="49"/>
      <c r="AA27" s="49"/>
    </row>
    <row r="28" spans="1:27" s="21" customFormat="1" ht="15" customHeight="1" x14ac:dyDescent="0.3">
      <c r="A28" s="39">
        <v>46222</v>
      </c>
      <c r="B28" s="89" t="str">
        <f t="shared" si="2"/>
        <v>Sonntag</v>
      </c>
      <c r="C28" s="90" t="str">
        <f t="shared" si="0"/>
        <v>Wochenende</v>
      </c>
      <c r="D28" s="90"/>
      <c r="E28" s="91"/>
      <c r="F28" s="91"/>
      <c r="G28" s="91"/>
      <c r="H28" s="91"/>
      <c r="I28" s="79" t="str">
        <f t="shared" ca="1" si="3"/>
        <v/>
      </c>
      <c r="J28" s="79" t="str">
        <f t="shared" ca="1" si="4"/>
        <v/>
      </c>
      <c r="K28" s="79" t="str">
        <f ca="1">IF(I28="","",IF(AND(I28&lt;&gt;"",J28="",I28&gt;=Personalstamm!$D$20),Personalstamm!$E$20,IF(AND(I28&lt;&gt;"",J28="",I28&gt;=Personalstamm!$D$19),Personalstamm!$E$19,IF(AND(I28&lt;&gt;"",J28&lt;Personalstamm!$E$20,I28&gt;=Personalstamm!$D$20),Personalstamm!$E$20-J28,IF(AND(I28&lt;&gt;"",J28&lt;Personalstamm!E$19,I28&gt;=Personalstamm!$D$19),Personalstamm!$E$19-J28,0)))))</f>
        <v/>
      </c>
      <c r="L28" s="79" t="str">
        <f t="shared" ca="1" si="5"/>
        <v/>
      </c>
      <c r="M28" s="93" t="str">
        <f t="shared" si="1"/>
        <v/>
      </c>
      <c r="N28" s="79" t="str">
        <f>IF(OR(M28="",M28="Bitte auswählen"),"",IF(M28="Feiertag",T28*U28,IF(M28="Gleittag",0,VLOOKUP(B28,Personalstamm!$D$8:$F$14,3,FALSE))))</f>
        <v/>
      </c>
      <c r="O28" s="79">
        <f>VLOOKUP(B28,Personalstamm!$D$8:$E$14,2,FALSE)</f>
        <v>0</v>
      </c>
      <c r="P28" s="79" t="str">
        <f t="shared" ca="1" si="6"/>
        <v/>
      </c>
      <c r="Q28" s="65">
        <f t="shared" ca="1" si="9"/>
        <v>0</v>
      </c>
      <c r="R28" s="49"/>
      <c r="S28" s="69" t="str">
        <f>IF(COUNTIF(Allgemein!$H$8:$H$45,A28)&gt;0,"Feiertag","")</f>
        <v/>
      </c>
      <c r="T28" s="97" t="str">
        <f>IFERROR(VLOOKUP(A28,Allgemein!$H$8:$I$45,2,FALSE),"")</f>
        <v/>
      </c>
      <c r="U28" s="97">
        <f>VLOOKUP(B28,Personalstamm!$D$8:$F$14,3,FALSE)</f>
        <v>0</v>
      </c>
      <c r="V28" s="97" t="str">
        <f t="shared" si="7"/>
        <v/>
      </c>
      <c r="W28" s="69" t="str">
        <f t="shared" ca="1" si="8"/>
        <v/>
      </c>
      <c r="X28" s="49"/>
      <c r="Y28" s="49"/>
      <c r="Z28" s="49"/>
      <c r="AA28" s="49"/>
    </row>
    <row r="29" spans="1:27" s="21" customFormat="1" ht="15" customHeight="1" x14ac:dyDescent="0.3">
      <c r="A29" s="39">
        <v>46223</v>
      </c>
      <c r="B29" s="89" t="str">
        <f t="shared" si="2"/>
        <v>Montag</v>
      </c>
      <c r="C29" s="90" t="str">
        <f t="shared" si="0"/>
        <v>Bitte auswählen</v>
      </c>
      <c r="D29" s="90"/>
      <c r="E29" s="91"/>
      <c r="F29" s="91"/>
      <c r="G29" s="91"/>
      <c r="H29" s="91"/>
      <c r="I29" s="79" t="str">
        <f t="shared" ca="1" si="3"/>
        <v/>
      </c>
      <c r="J29" s="79" t="str">
        <f t="shared" ca="1" si="4"/>
        <v/>
      </c>
      <c r="K29" s="79" t="str">
        <f ca="1">IF(I29="","",IF(AND(I29&lt;&gt;"",J29="",I29&gt;=Personalstamm!$D$20),Personalstamm!$E$20,IF(AND(I29&lt;&gt;"",J29="",I29&gt;=Personalstamm!$D$19),Personalstamm!$E$19,IF(AND(I29&lt;&gt;"",J29&lt;Personalstamm!$E$20,I29&gt;=Personalstamm!$D$20),Personalstamm!$E$20-J29,IF(AND(I29&lt;&gt;"",J29&lt;Personalstamm!E$19,I29&gt;=Personalstamm!$D$19),Personalstamm!$E$19-J29,0)))))</f>
        <v/>
      </c>
      <c r="L29" s="79" t="str">
        <f t="shared" ca="1" si="5"/>
        <v/>
      </c>
      <c r="M29" s="93" t="str">
        <f t="shared" si="1"/>
        <v/>
      </c>
      <c r="N29" s="79" t="str">
        <f>IF(OR(M29="",M29="Bitte auswählen"),"",IF(M29="Feiertag",T29*U29,IF(M29="Gleittag",0,VLOOKUP(B29,Personalstamm!$D$8:$F$14,3,FALSE))))</f>
        <v/>
      </c>
      <c r="O29" s="79">
        <f>VLOOKUP(B29,Personalstamm!$D$8:$E$14,2,FALSE)</f>
        <v>8</v>
      </c>
      <c r="P29" s="79" t="str">
        <f t="shared" ca="1" si="6"/>
        <v/>
      </c>
      <c r="Q29" s="65">
        <f t="shared" ca="1" si="9"/>
        <v>0</v>
      </c>
      <c r="R29" s="49"/>
      <c r="S29" s="69" t="str">
        <f>IF(COUNTIF(Allgemein!$H$8:$H$45,A29)&gt;0,"Feiertag","")</f>
        <v/>
      </c>
      <c r="T29" s="97" t="str">
        <f>IFERROR(VLOOKUP(A29,Allgemein!$H$8:$I$45,2,FALSE),"")</f>
        <v/>
      </c>
      <c r="U29" s="97">
        <f>VLOOKUP(B29,Personalstamm!$D$8:$F$14,3,FALSE)</f>
        <v>8</v>
      </c>
      <c r="V29" s="97" t="str">
        <f t="shared" si="7"/>
        <v/>
      </c>
      <c r="W29" s="69" t="str">
        <f t="shared" ca="1" si="8"/>
        <v/>
      </c>
      <c r="X29" s="49"/>
      <c r="Y29" s="49"/>
      <c r="Z29" s="49"/>
      <c r="AA29" s="49"/>
    </row>
    <row r="30" spans="1:27" s="21" customFormat="1" ht="15" customHeight="1" x14ac:dyDescent="0.3">
      <c r="A30" s="39">
        <v>46224</v>
      </c>
      <c r="B30" s="89" t="str">
        <f t="shared" si="2"/>
        <v>Dienstag</v>
      </c>
      <c r="C30" s="90" t="str">
        <f t="shared" si="0"/>
        <v>Bitte auswählen</v>
      </c>
      <c r="D30" s="90"/>
      <c r="E30" s="91"/>
      <c r="F30" s="91"/>
      <c r="G30" s="91"/>
      <c r="H30" s="91"/>
      <c r="I30" s="79" t="str">
        <f t="shared" ca="1" si="3"/>
        <v/>
      </c>
      <c r="J30" s="79" t="str">
        <f t="shared" ca="1" si="4"/>
        <v/>
      </c>
      <c r="K30" s="79" t="str">
        <f ca="1">IF(I30="","",IF(AND(I30&lt;&gt;"",J30="",I30&gt;=Personalstamm!$D$20),Personalstamm!$E$20,IF(AND(I30&lt;&gt;"",J30="",I30&gt;=Personalstamm!$D$19),Personalstamm!$E$19,IF(AND(I30&lt;&gt;"",J30&lt;Personalstamm!$E$20,I30&gt;=Personalstamm!$D$20),Personalstamm!$E$20-J30,IF(AND(I30&lt;&gt;"",J30&lt;Personalstamm!E$19,I30&gt;=Personalstamm!$D$19),Personalstamm!$E$19-J30,0)))))</f>
        <v/>
      </c>
      <c r="L30" s="79" t="str">
        <f t="shared" ca="1" si="5"/>
        <v/>
      </c>
      <c r="M30" s="93" t="str">
        <f t="shared" si="1"/>
        <v/>
      </c>
      <c r="N30" s="79" t="str">
        <f>IF(OR(M30="",M30="Bitte auswählen"),"",IF(M30="Feiertag",T30*U30,IF(M30="Gleittag",0,VLOOKUP(B30,Personalstamm!$D$8:$F$14,3,FALSE))))</f>
        <v/>
      </c>
      <c r="O30" s="79">
        <f>VLOOKUP(B30,Personalstamm!$D$8:$E$14,2,FALSE)</f>
        <v>8</v>
      </c>
      <c r="P30" s="79" t="str">
        <f t="shared" ca="1" si="6"/>
        <v/>
      </c>
      <c r="Q30" s="65">
        <f t="shared" ca="1" si="9"/>
        <v>0</v>
      </c>
      <c r="R30" s="49"/>
      <c r="S30" s="69" t="str">
        <f>IF(COUNTIF(Allgemein!$H$8:$H$45,A30)&gt;0,"Feiertag","")</f>
        <v/>
      </c>
      <c r="T30" s="97" t="str">
        <f>IFERROR(VLOOKUP(A30,Allgemein!$H$8:$I$45,2,FALSE),"")</f>
        <v/>
      </c>
      <c r="U30" s="97">
        <f>VLOOKUP(B30,Personalstamm!$D$8:$F$14,3,FALSE)</f>
        <v>8</v>
      </c>
      <c r="V30" s="97" t="str">
        <f t="shared" si="7"/>
        <v/>
      </c>
      <c r="W30" s="69" t="str">
        <f t="shared" ca="1" si="8"/>
        <v/>
      </c>
      <c r="X30" s="49"/>
      <c r="Y30" s="49"/>
      <c r="Z30" s="49"/>
      <c r="AA30" s="49"/>
    </row>
    <row r="31" spans="1:27" s="21" customFormat="1" ht="15" customHeight="1" x14ac:dyDescent="0.3">
      <c r="A31" s="39">
        <v>46225</v>
      </c>
      <c r="B31" s="89" t="str">
        <f t="shared" si="2"/>
        <v>Mittwoch</v>
      </c>
      <c r="C31" s="90" t="str">
        <f t="shared" si="0"/>
        <v>Bitte auswählen</v>
      </c>
      <c r="D31" s="90"/>
      <c r="E31" s="91"/>
      <c r="F31" s="91"/>
      <c r="G31" s="91"/>
      <c r="H31" s="91"/>
      <c r="I31" s="79" t="str">
        <f t="shared" ca="1" si="3"/>
        <v/>
      </c>
      <c r="J31" s="79" t="str">
        <f t="shared" ca="1" si="4"/>
        <v/>
      </c>
      <c r="K31" s="79" t="str">
        <f ca="1">IF(I31="","",IF(AND(I31&lt;&gt;"",J31="",I31&gt;=Personalstamm!$D$20),Personalstamm!$E$20,IF(AND(I31&lt;&gt;"",J31="",I31&gt;=Personalstamm!$D$19),Personalstamm!$E$19,IF(AND(I31&lt;&gt;"",J31&lt;Personalstamm!$E$20,I31&gt;=Personalstamm!$D$20),Personalstamm!$E$20-J31,IF(AND(I31&lt;&gt;"",J31&lt;Personalstamm!E$19,I31&gt;=Personalstamm!$D$19),Personalstamm!$E$19-J31,0)))))</f>
        <v/>
      </c>
      <c r="L31" s="79" t="str">
        <f t="shared" ca="1" si="5"/>
        <v/>
      </c>
      <c r="M31" s="93" t="str">
        <f t="shared" si="1"/>
        <v/>
      </c>
      <c r="N31" s="79" t="str">
        <f>IF(OR(M31="",M31="Bitte auswählen"),"",IF(M31="Feiertag",T31*U31,IF(M31="Gleittag",0,VLOOKUP(B31,Personalstamm!$D$8:$F$14,3,FALSE))))</f>
        <v/>
      </c>
      <c r="O31" s="79">
        <f>VLOOKUP(B31,Personalstamm!$D$8:$E$14,2,FALSE)</f>
        <v>8</v>
      </c>
      <c r="P31" s="79" t="str">
        <f t="shared" ca="1" si="6"/>
        <v/>
      </c>
      <c r="Q31" s="65">
        <f t="shared" ca="1" si="9"/>
        <v>0</v>
      </c>
      <c r="R31" s="49"/>
      <c r="S31" s="69" t="str">
        <f>IF(COUNTIF(Allgemein!$H$8:$H$45,A31)&gt;0,"Feiertag","")</f>
        <v/>
      </c>
      <c r="T31" s="97" t="str">
        <f>IFERROR(VLOOKUP(A31,Allgemein!$H$8:$I$45,2,FALSE),"")</f>
        <v/>
      </c>
      <c r="U31" s="97">
        <f>VLOOKUP(B31,Personalstamm!$D$8:$F$14,3,FALSE)</f>
        <v>8</v>
      </c>
      <c r="V31" s="97" t="str">
        <f t="shared" si="7"/>
        <v/>
      </c>
      <c r="W31" s="69" t="str">
        <f t="shared" ca="1" si="8"/>
        <v/>
      </c>
      <c r="X31" s="49"/>
      <c r="Y31" s="49"/>
      <c r="Z31" s="49"/>
      <c r="AA31" s="49"/>
    </row>
    <row r="32" spans="1:27" s="21" customFormat="1" ht="15" customHeight="1" x14ac:dyDescent="0.3">
      <c r="A32" s="39">
        <v>46226</v>
      </c>
      <c r="B32" s="89" t="str">
        <f t="shared" si="2"/>
        <v>Donnerstag</v>
      </c>
      <c r="C32" s="90" t="str">
        <f t="shared" si="0"/>
        <v>Bitte auswählen</v>
      </c>
      <c r="D32" s="90"/>
      <c r="E32" s="91"/>
      <c r="F32" s="91"/>
      <c r="G32" s="91"/>
      <c r="H32" s="91"/>
      <c r="I32" s="79" t="str">
        <f t="shared" ca="1" si="3"/>
        <v/>
      </c>
      <c r="J32" s="79" t="str">
        <f t="shared" ca="1" si="4"/>
        <v/>
      </c>
      <c r="K32" s="79" t="str">
        <f ca="1">IF(I32="","",IF(AND(I32&lt;&gt;"",J32="",I32&gt;=Personalstamm!$D$20),Personalstamm!$E$20,IF(AND(I32&lt;&gt;"",J32="",I32&gt;=Personalstamm!$D$19),Personalstamm!$E$19,IF(AND(I32&lt;&gt;"",J32&lt;Personalstamm!$E$20,I32&gt;=Personalstamm!$D$20),Personalstamm!$E$20-J32,IF(AND(I32&lt;&gt;"",J32&lt;Personalstamm!E$19,I32&gt;=Personalstamm!$D$19),Personalstamm!$E$19-J32,0)))))</f>
        <v/>
      </c>
      <c r="L32" s="79" t="str">
        <f t="shared" ca="1" si="5"/>
        <v/>
      </c>
      <c r="M32" s="93" t="str">
        <f t="shared" si="1"/>
        <v/>
      </c>
      <c r="N32" s="79" t="str">
        <f>IF(OR(M32="",M32="Bitte auswählen"),"",IF(M32="Feiertag",T32*U32,IF(M32="Gleittag",0,VLOOKUP(B32,Personalstamm!$D$8:$F$14,3,FALSE))))</f>
        <v/>
      </c>
      <c r="O32" s="79">
        <f>VLOOKUP(B32,Personalstamm!$D$8:$E$14,2,FALSE)</f>
        <v>8</v>
      </c>
      <c r="P32" s="79" t="str">
        <f t="shared" ca="1" si="6"/>
        <v/>
      </c>
      <c r="Q32" s="65">
        <f t="shared" ca="1" si="9"/>
        <v>0</v>
      </c>
      <c r="R32" s="49"/>
      <c r="S32" s="69" t="str">
        <f>IF(COUNTIF(Allgemein!$H$8:$H$45,A32)&gt;0,"Feiertag","")</f>
        <v/>
      </c>
      <c r="T32" s="97" t="str">
        <f>IFERROR(VLOOKUP(A32,Allgemein!$H$8:$I$45,2,FALSE),"")</f>
        <v/>
      </c>
      <c r="U32" s="97">
        <f>VLOOKUP(B32,Personalstamm!$D$8:$F$14,3,FALSE)</f>
        <v>8</v>
      </c>
      <c r="V32" s="97" t="str">
        <f t="shared" si="7"/>
        <v/>
      </c>
      <c r="W32" s="69" t="str">
        <f t="shared" ca="1" si="8"/>
        <v/>
      </c>
      <c r="X32" s="49"/>
      <c r="Y32" s="49"/>
      <c r="Z32" s="49"/>
      <c r="AA32" s="49"/>
    </row>
    <row r="33" spans="1:27" s="21" customFormat="1" ht="15" customHeight="1" x14ac:dyDescent="0.3">
      <c r="A33" s="39">
        <v>46227</v>
      </c>
      <c r="B33" s="89" t="str">
        <f t="shared" si="2"/>
        <v>Freitag</v>
      </c>
      <c r="C33" s="90" t="str">
        <f t="shared" si="0"/>
        <v>Bitte auswählen</v>
      </c>
      <c r="D33" s="90"/>
      <c r="E33" s="91"/>
      <c r="F33" s="91"/>
      <c r="G33" s="91"/>
      <c r="H33" s="91"/>
      <c r="I33" s="79" t="str">
        <f t="shared" ca="1" si="3"/>
        <v/>
      </c>
      <c r="J33" s="79" t="str">
        <f t="shared" ca="1" si="4"/>
        <v/>
      </c>
      <c r="K33" s="79" t="str">
        <f ca="1">IF(I33="","",IF(AND(I33&lt;&gt;"",J33="",I33&gt;=Personalstamm!$D$20),Personalstamm!$E$20,IF(AND(I33&lt;&gt;"",J33="",I33&gt;=Personalstamm!$D$19),Personalstamm!$E$19,IF(AND(I33&lt;&gt;"",J33&lt;Personalstamm!$E$20,I33&gt;=Personalstamm!$D$20),Personalstamm!$E$20-J33,IF(AND(I33&lt;&gt;"",J33&lt;Personalstamm!E$19,I33&gt;=Personalstamm!$D$19),Personalstamm!$E$19-J33,0)))))</f>
        <v/>
      </c>
      <c r="L33" s="79" t="str">
        <f t="shared" ca="1" si="5"/>
        <v/>
      </c>
      <c r="M33" s="93" t="str">
        <f t="shared" si="1"/>
        <v/>
      </c>
      <c r="N33" s="79" t="str">
        <f>IF(OR(M33="",M33="Bitte auswählen"),"",IF(M33="Feiertag",T33*U33,IF(M33="Gleittag",0,VLOOKUP(B33,Personalstamm!$D$8:$F$14,3,FALSE))))</f>
        <v/>
      </c>
      <c r="O33" s="79">
        <f>VLOOKUP(B33,Personalstamm!$D$8:$E$14,2,FALSE)</f>
        <v>8</v>
      </c>
      <c r="P33" s="79" t="str">
        <f t="shared" ca="1" si="6"/>
        <v/>
      </c>
      <c r="Q33" s="65">
        <f t="shared" ca="1" si="9"/>
        <v>0</v>
      </c>
      <c r="R33" s="49"/>
      <c r="S33" s="69" t="str">
        <f>IF(COUNTIF(Allgemein!$H$8:$H$45,A33)&gt;0,"Feiertag","")</f>
        <v/>
      </c>
      <c r="T33" s="97" t="str">
        <f>IFERROR(VLOOKUP(A33,Allgemein!$H$8:$I$45,2,FALSE),"")</f>
        <v/>
      </c>
      <c r="U33" s="97">
        <f>VLOOKUP(B33,Personalstamm!$D$8:$F$14,3,FALSE)</f>
        <v>8</v>
      </c>
      <c r="V33" s="97" t="str">
        <f t="shared" si="7"/>
        <v/>
      </c>
      <c r="W33" s="69" t="str">
        <f t="shared" ca="1" si="8"/>
        <v/>
      </c>
      <c r="X33" s="49"/>
      <c r="Y33" s="49"/>
      <c r="Z33" s="49"/>
      <c r="AA33" s="49"/>
    </row>
    <row r="34" spans="1:27" s="21" customFormat="1" ht="15" customHeight="1" x14ac:dyDescent="0.3">
      <c r="A34" s="39">
        <v>46228</v>
      </c>
      <c r="B34" s="89" t="str">
        <f t="shared" si="2"/>
        <v>Samstag</v>
      </c>
      <c r="C34" s="90" t="str">
        <f t="shared" si="0"/>
        <v>Wochenende</v>
      </c>
      <c r="D34" s="90"/>
      <c r="E34" s="91"/>
      <c r="F34" s="91"/>
      <c r="G34" s="91"/>
      <c r="H34" s="91"/>
      <c r="I34" s="79" t="str">
        <f t="shared" ca="1" si="3"/>
        <v/>
      </c>
      <c r="J34" s="79" t="str">
        <f t="shared" ca="1" si="4"/>
        <v/>
      </c>
      <c r="K34" s="79" t="str">
        <f ca="1">IF(I34="","",IF(AND(I34&lt;&gt;"",J34="",I34&gt;=Personalstamm!$D$20),Personalstamm!$E$20,IF(AND(I34&lt;&gt;"",J34="",I34&gt;=Personalstamm!$D$19),Personalstamm!$E$19,IF(AND(I34&lt;&gt;"",J34&lt;Personalstamm!$E$20,I34&gt;=Personalstamm!$D$20),Personalstamm!$E$20-J34,IF(AND(I34&lt;&gt;"",J34&lt;Personalstamm!E$19,I34&gt;=Personalstamm!$D$19),Personalstamm!$E$19-J34,0)))))</f>
        <v/>
      </c>
      <c r="L34" s="79" t="str">
        <f t="shared" ca="1" si="5"/>
        <v/>
      </c>
      <c r="M34" s="93" t="str">
        <f t="shared" si="1"/>
        <v/>
      </c>
      <c r="N34" s="79" t="str">
        <f>IF(OR(M34="",M34="Bitte auswählen"),"",IF(M34="Feiertag",T34*U34,IF(M34="Gleittag",0,VLOOKUP(B34,Personalstamm!$D$8:$F$14,3,FALSE))))</f>
        <v/>
      </c>
      <c r="O34" s="79">
        <f>VLOOKUP(B34,Personalstamm!$D$8:$E$14,2,FALSE)</f>
        <v>0</v>
      </c>
      <c r="P34" s="79" t="str">
        <f t="shared" ca="1" si="6"/>
        <v/>
      </c>
      <c r="Q34" s="65">
        <f t="shared" ca="1" si="9"/>
        <v>0</v>
      </c>
      <c r="R34" s="49"/>
      <c r="S34" s="69" t="str">
        <f>IF(COUNTIF(Allgemein!$H$8:$H$45,A34)&gt;0,"Feiertag","")</f>
        <v/>
      </c>
      <c r="T34" s="97" t="str">
        <f>IFERROR(VLOOKUP(A34,Allgemein!$H$8:$I$45,2,FALSE),"")</f>
        <v/>
      </c>
      <c r="U34" s="97">
        <f>VLOOKUP(B34,Personalstamm!$D$8:$F$14,3,FALSE)</f>
        <v>0</v>
      </c>
      <c r="V34" s="97" t="str">
        <f t="shared" si="7"/>
        <v/>
      </c>
      <c r="W34" s="69" t="str">
        <f t="shared" ca="1" si="8"/>
        <v/>
      </c>
      <c r="X34" s="49"/>
      <c r="Y34" s="49"/>
      <c r="Z34" s="49"/>
      <c r="AA34" s="49"/>
    </row>
    <row r="35" spans="1:27" s="21" customFormat="1" ht="15" customHeight="1" x14ac:dyDescent="0.3">
      <c r="A35" s="39">
        <v>46229</v>
      </c>
      <c r="B35" s="89" t="str">
        <f t="shared" si="2"/>
        <v>Sonntag</v>
      </c>
      <c r="C35" s="90" t="str">
        <f t="shared" si="0"/>
        <v>Wochenende</v>
      </c>
      <c r="D35" s="90"/>
      <c r="E35" s="91"/>
      <c r="F35" s="91"/>
      <c r="G35" s="91"/>
      <c r="H35" s="91"/>
      <c r="I35" s="79" t="str">
        <f t="shared" ca="1" si="3"/>
        <v/>
      </c>
      <c r="J35" s="79" t="str">
        <f t="shared" ca="1" si="4"/>
        <v/>
      </c>
      <c r="K35" s="79" t="str">
        <f ca="1">IF(I35="","",IF(AND(I35&lt;&gt;"",J35="",I35&gt;=Personalstamm!$D$20),Personalstamm!$E$20,IF(AND(I35&lt;&gt;"",J35="",I35&gt;=Personalstamm!$D$19),Personalstamm!$E$19,IF(AND(I35&lt;&gt;"",J35&lt;Personalstamm!$E$20,I35&gt;=Personalstamm!$D$20),Personalstamm!$E$20-J35,IF(AND(I35&lt;&gt;"",J35&lt;Personalstamm!E$19,I35&gt;=Personalstamm!$D$19),Personalstamm!$E$19-J35,0)))))</f>
        <v/>
      </c>
      <c r="L35" s="79" t="str">
        <f t="shared" ca="1" si="5"/>
        <v/>
      </c>
      <c r="M35" s="93" t="str">
        <f t="shared" si="1"/>
        <v/>
      </c>
      <c r="N35" s="79" t="str">
        <f>IF(OR(M35="",M35="Bitte auswählen"),"",IF(M35="Feiertag",T35*U35,IF(M35="Gleittag",0,VLOOKUP(B35,Personalstamm!$D$8:$F$14,3,FALSE))))</f>
        <v/>
      </c>
      <c r="O35" s="79">
        <f>VLOOKUP(B35,Personalstamm!$D$8:$E$14,2,FALSE)</f>
        <v>0</v>
      </c>
      <c r="P35" s="79" t="str">
        <f t="shared" ca="1" si="6"/>
        <v/>
      </c>
      <c r="Q35" s="65">
        <f t="shared" ca="1" si="9"/>
        <v>0</v>
      </c>
      <c r="R35" s="49"/>
      <c r="S35" s="69" t="str">
        <f>IF(COUNTIF(Allgemein!$H$8:$H$45,A35)&gt;0,"Feiertag","")</f>
        <v/>
      </c>
      <c r="T35" s="97" t="str">
        <f>IFERROR(VLOOKUP(A35,Allgemein!$H$8:$I$45,2,FALSE),"")</f>
        <v/>
      </c>
      <c r="U35" s="97">
        <f>VLOOKUP(B35,Personalstamm!$D$8:$F$14,3,FALSE)</f>
        <v>0</v>
      </c>
      <c r="V35" s="97" t="str">
        <f t="shared" si="7"/>
        <v/>
      </c>
      <c r="W35" s="69" t="str">
        <f t="shared" ca="1" si="8"/>
        <v/>
      </c>
      <c r="X35" s="49"/>
      <c r="Y35" s="49"/>
      <c r="Z35" s="49"/>
      <c r="AA35" s="49"/>
    </row>
    <row r="36" spans="1:27" s="21" customFormat="1" ht="15" customHeight="1" x14ac:dyDescent="0.3">
      <c r="A36" s="39">
        <v>46230</v>
      </c>
      <c r="B36" s="89" t="str">
        <f t="shared" si="2"/>
        <v>Montag</v>
      </c>
      <c r="C36" s="90" t="str">
        <f t="shared" si="0"/>
        <v>Bitte auswählen</v>
      </c>
      <c r="D36" s="90"/>
      <c r="E36" s="91"/>
      <c r="F36" s="91"/>
      <c r="G36" s="91"/>
      <c r="H36" s="91"/>
      <c r="I36" s="79" t="str">
        <f t="shared" ca="1" si="3"/>
        <v/>
      </c>
      <c r="J36" s="79" t="str">
        <f t="shared" ca="1" si="4"/>
        <v/>
      </c>
      <c r="K36" s="79" t="str">
        <f ca="1">IF(I36="","",IF(AND(I36&lt;&gt;"",J36="",I36&gt;=Personalstamm!$D$20),Personalstamm!$E$20,IF(AND(I36&lt;&gt;"",J36="",I36&gt;=Personalstamm!$D$19),Personalstamm!$E$19,IF(AND(I36&lt;&gt;"",J36&lt;Personalstamm!$E$20,I36&gt;=Personalstamm!$D$20),Personalstamm!$E$20-J36,IF(AND(I36&lt;&gt;"",J36&lt;Personalstamm!E$19,I36&gt;=Personalstamm!$D$19),Personalstamm!$E$19-J36,0)))))</f>
        <v/>
      </c>
      <c r="L36" s="79" t="str">
        <f t="shared" ca="1" si="5"/>
        <v/>
      </c>
      <c r="M36" s="93" t="str">
        <f t="shared" si="1"/>
        <v/>
      </c>
      <c r="N36" s="79" t="str">
        <f>IF(OR(M36="",M36="Bitte auswählen"),"",IF(M36="Feiertag",T36*U36,IF(M36="Gleittag",0,VLOOKUP(B36,Personalstamm!$D$8:$F$14,3,FALSE))))</f>
        <v/>
      </c>
      <c r="O36" s="79">
        <f>VLOOKUP(B36,Personalstamm!$D$8:$E$14,2,FALSE)</f>
        <v>8</v>
      </c>
      <c r="P36" s="79" t="str">
        <f t="shared" ca="1" si="6"/>
        <v/>
      </c>
      <c r="Q36" s="65">
        <f t="shared" ca="1" si="9"/>
        <v>0</v>
      </c>
      <c r="R36" s="49"/>
      <c r="S36" s="69" t="str">
        <f>IF(COUNTIF(Allgemein!$H$8:$H$45,A36)&gt;0,"Feiertag","")</f>
        <v/>
      </c>
      <c r="T36" s="97" t="str">
        <f>IFERROR(VLOOKUP(A36,Allgemein!$H$8:$I$45,2,FALSE),"")</f>
        <v/>
      </c>
      <c r="U36" s="97">
        <f>VLOOKUP(B36,Personalstamm!$D$8:$F$14,3,FALSE)</f>
        <v>8</v>
      </c>
      <c r="V36" s="97" t="str">
        <f t="shared" si="7"/>
        <v/>
      </c>
      <c r="W36" s="69" t="str">
        <f t="shared" ca="1" si="8"/>
        <v/>
      </c>
      <c r="X36" s="49"/>
      <c r="Y36" s="49"/>
      <c r="Z36" s="49"/>
      <c r="AA36" s="49"/>
    </row>
    <row r="37" spans="1:27" s="21" customFormat="1" ht="15" customHeight="1" x14ac:dyDescent="0.3">
      <c r="A37" s="39">
        <v>46231</v>
      </c>
      <c r="B37" s="89" t="str">
        <f t="shared" si="2"/>
        <v>Dienstag</v>
      </c>
      <c r="C37" s="90" t="str">
        <f t="shared" si="0"/>
        <v>Bitte auswählen</v>
      </c>
      <c r="D37" s="90"/>
      <c r="E37" s="91"/>
      <c r="F37" s="91"/>
      <c r="G37" s="91"/>
      <c r="H37" s="91"/>
      <c r="I37" s="79" t="str">
        <f t="shared" ca="1" si="3"/>
        <v/>
      </c>
      <c r="J37" s="79" t="str">
        <f t="shared" ca="1" si="4"/>
        <v/>
      </c>
      <c r="K37" s="79" t="str">
        <f ca="1">IF(I37="","",IF(AND(I37&lt;&gt;"",J37="",I37&gt;=Personalstamm!$D$20),Personalstamm!$E$20,IF(AND(I37&lt;&gt;"",J37="",I37&gt;=Personalstamm!$D$19),Personalstamm!$E$19,IF(AND(I37&lt;&gt;"",J37&lt;Personalstamm!$E$20,I37&gt;=Personalstamm!$D$20),Personalstamm!$E$20-J37,IF(AND(I37&lt;&gt;"",J37&lt;Personalstamm!E$19,I37&gt;=Personalstamm!$D$19),Personalstamm!$E$19-J37,0)))))</f>
        <v/>
      </c>
      <c r="L37" s="79" t="str">
        <f t="shared" ca="1" si="5"/>
        <v/>
      </c>
      <c r="M37" s="93" t="str">
        <f t="shared" si="1"/>
        <v/>
      </c>
      <c r="N37" s="79" t="str">
        <f>IF(OR(M37="",M37="Bitte auswählen"),"",IF(M37="Feiertag",T37*U37,IF(M37="Gleittag",0,VLOOKUP(B37,Personalstamm!$D$8:$F$14,3,FALSE))))</f>
        <v/>
      </c>
      <c r="O37" s="79">
        <f>VLOOKUP(B37,Personalstamm!$D$8:$E$14,2,FALSE)</f>
        <v>8</v>
      </c>
      <c r="P37" s="79" t="str">
        <f t="shared" ca="1" si="6"/>
        <v/>
      </c>
      <c r="Q37" s="65">
        <f t="shared" ca="1" si="9"/>
        <v>0</v>
      </c>
      <c r="R37" s="49"/>
      <c r="S37" s="69" t="str">
        <f>IF(COUNTIF(Allgemein!$H$8:$H$45,A37)&gt;0,"Feiertag","")</f>
        <v/>
      </c>
      <c r="T37" s="97" t="str">
        <f>IFERROR(VLOOKUP(A37,Allgemein!$H$8:$I$45,2,FALSE),"")</f>
        <v/>
      </c>
      <c r="U37" s="97">
        <f>VLOOKUP(B37,Personalstamm!$D$8:$F$14,3,FALSE)</f>
        <v>8</v>
      </c>
      <c r="V37" s="97" t="str">
        <f t="shared" si="7"/>
        <v/>
      </c>
      <c r="W37" s="69" t="str">
        <f t="shared" ca="1" si="8"/>
        <v/>
      </c>
      <c r="X37" s="49"/>
      <c r="Y37" s="49"/>
      <c r="Z37" s="49"/>
      <c r="AA37" s="49"/>
    </row>
    <row r="38" spans="1:27" s="21" customFormat="1" ht="15" customHeight="1" x14ac:dyDescent="0.3">
      <c r="A38" s="39">
        <v>46232</v>
      </c>
      <c r="B38" s="89" t="str">
        <f t="shared" si="2"/>
        <v>Mittwoch</v>
      </c>
      <c r="C38" s="90" t="str">
        <f t="shared" si="0"/>
        <v>Bitte auswählen</v>
      </c>
      <c r="D38" s="90"/>
      <c r="E38" s="91"/>
      <c r="F38" s="91"/>
      <c r="G38" s="91"/>
      <c r="H38" s="91"/>
      <c r="I38" s="79" t="str">
        <f t="shared" ca="1" si="3"/>
        <v/>
      </c>
      <c r="J38" s="79" t="str">
        <f t="shared" ca="1" si="4"/>
        <v/>
      </c>
      <c r="K38" s="79" t="str">
        <f ca="1">IF(I38="","",IF(AND(I38&lt;&gt;"",J38="",I38&gt;=Personalstamm!$D$20),Personalstamm!$E$20,IF(AND(I38&lt;&gt;"",J38="",I38&gt;=Personalstamm!$D$19),Personalstamm!$E$19,IF(AND(I38&lt;&gt;"",J38&lt;Personalstamm!$E$20,I38&gt;=Personalstamm!$D$20),Personalstamm!$E$20-J38,IF(AND(I38&lt;&gt;"",J38&lt;Personalstamm!E$19,I38&gt;=Personalstamm!$D$19),Personalstamm!$E$19-J38,0)))))</f>
        <v/>
      </c>
      <c r="L38" s="79" t="str">
        <f t="shared" ca="1" si="5"/>
        <v/>
      </c>
      <c r="M38" s="93" t="str">
        <f t="shared" si="1"/>
        <v/>
      </c>
      <c r="N38" s="79" t="str">
        <f>IF(OR(M38="",M38="Bitte auswählen"),"",IF(M38="Feiertag",T38*U38,IF(M38="Gleittag",0,VLOOKUP(B38,Personalstamm!$D$8:$F$14,3,FALSE))))</f>
        <v/>
      </c>
      <c r="O38" s="79">
        <f>VLOOKUP(B38,Personalstamm!$D$8:$E$14,2,FALSE)</f>
        <v>8</v>
      </c>
      <c r="P38" s="79" t="str">
        <f t="shared" ca="1" si="6"/>
        <v/>
      </c>
      <c r="Q38" s="65">
        <f t="shared" ca="1" si="9"/>
        <v>0</v>
      </c>
      <c r="R38" s="49"/>
      <c r="S38" s="69" t="str">
        <f>IF(COUNTIF(Allgemein!$H$8:$H$45,A38)&gt;0,"Feiertag","")</f>
        <v/>
      </c>
      <c r="T38" s="97" t="str">
        <f>IFERROR(VLOOKUP(A38,Allgemein!$H$8:$I$45,2,FALSE),"")</f>
        <v/>
      </c>
      <c r="U38" s="97">
        <f>VLOOKUP(B38,Personalstamm!$D$8:$F$14,3,FALSE)</f>
        <v>8</v>
      </c>
      <c r="V38" s="97" t="str">
        <f t="shared" si="7"/>
        <v/>
      </c>
      <c r="W38" s="69" t="str">
        <f t="shared" ca="1" si="8"/>
        <v/>
      </c>
      <c r="X38" s="49"/>
      <c r="Y38" s="49"/>
      <c r="Z38" s="49"/>
      <c r="AA38" s="49"/>
    </row>
    <row r="39" spans="1:27" s="21" customFormat="1" ht="15" customHeight="1" x14ac:dyDescent="0.3">
      <c r="A39" s="39">
        <v>46233</v>
      </c>
      <c r="B39" s="89" t="str">
        <f t="shared" si="2"/>
        <v>Donnerstag</v>
      </c>
      <c r="C39" s="90" t="str">
        <f t="shared" si="0"/>
        <v>Bitte auswählen</v>
      </c>
      <c r="D39" s="90"/>
      <c r="E39" s="91"/>
      <c r="F39" s="91"/>
      <c r="G39" s="91"/>
      <c r="H39" s="91"/>
      <c r="I39" s="79" t="str">
        <f t="shared" ca="1" si="3"/>
        <v/>
      </c>
      <c r="J39" s="79" t="str">
        <f t="shared" ca="1" si="4"/>
        <v/>
      </c>
      <c r="K39" s="79" t="str">
        <f ca="1">IF(I39="","",IF(AND(I39&lt;&gt;"",J39="",I39&gt;=Personalstamm!$D$20),Personalstamm!$E$20,IF(AND(I39&lt;&gt;"",J39="",I39&gt;=Personalstamm!$D$19),Personalstamm!$E$19,IF(AND(I39&lt;&gt;"",J39&lt;Personalstamm!$E$20,I39&gt;=Personalstamm!$D$20),Personalstamm!$E$20-J39,IF(AND(I39&lt;&gt;"",J39&lt;Personalstamm!E$19,I39&gt;=Personalstamm!$D$19),Personalstamm!$E$19-J39,0)))))</f>
        <v/>
      </c>
      <c r="L39" s="79" t="str">
        <f t="shared" ca="1" si="5"/>
        <v/>
      </c>
      <c r="M39" s="93" t="str">
        <f t="shared" si="1"/>
        <v/>
      </c>
      <c r="N39" s="79" t="str">
        <f>IF(OR(M39="",M39="Bitte auswählen"),"",IF(M39="Feiertag",T39*U39,IF(M39="Gleittag",0,VLOOKUP(B39,Personalstamm!$D$8:$F$14,3,FALSE))))</f>
        <v/>
      </c>
      <c r="O39" s="79">
        <f>VLOOKUP(B39,Personalstamm!$D$8:$E$14,2,FALSE)</f>
        <v>8</v>
      </c>
      <c r="P39" s="79" t="str">
        <f t="shared" ca="1" si="6"/>
        <v/>
      </c>
      <c r="Q39" s="65">
        <f t="shared" ca="1" si="9"/>
        <v>0</v>
      </c>
      <c r="R39" s="49"/>
      <c r="S39" s="69" t="str">
        <f>IF(COUNTIF(Allgemein!$H$8:$H$45,A39)&gt;0,"Feiertag","")</f>
        <v/>
      </c>
      <c r="T39" s="97" t="str">
        <f>IFERROR(VLOOKUP(A39,Allgemein!$H$8:$I$45,2,FALSE),"")</f>
        <v/>
      </c>
      <c r="U39" s="97">
        <f>VLOOKUP(B39,Personalstamm!$D$8:$F$14,3,FALSE)</f>
        <v>8</v>
      </c>
      <c r="V39" s="97" t="str">
        <f t="shared" si="7"/>
        <v/>
      </c>
      <c r="W39" s="69" t="str">
        <f t="shared" ca="1" si="8"/>
        <v/>
      </c>
      <c r="X39" s="49"/>
      <c r="Y39" s="49"/>
      <c r="Z39" s="49"/>
      <c r="AA39" s="49"/>
    </row>
    <row r="40" spans="1:27" s="21" customFormat="1" ht="15" customHeight="1" thickBot="1" x14ac:dyDescent="0.35">
      <c r="A40" s="39">
        <v>46234</v>
      </c>
      <c r="B40" s="89" t="str">
        <f t="shared" si="2"/>
        <v>Freitag</v>
      </c>
      <c r="C40" s="90" t="str">
        <f t="shared" si="0"/>
        <v>Bitte auswählen</v>
      </c>
      <c r="D40" s="90"/>
      <c r="E40" s="92"/>
      <c r="F40" s="92"/>
      <c r="G40" s="92"/>
      <c r="H40" s="92"/>
      <c r="I40" s="79" t="str">
        <f t="shared" ca="1" si="3"/>
        <v/>
      </c>
      <c r="J40" s="79" t="str">
        <f t="shared" ca="1" si="4"/>
        <v/>
      </c>
      <c r="K40" s="79" t="str">
        <f ca="1">IF(I40="","",IF(AND(I40&lt;&gt;"",J40="",I40&gt;=Personalstamm!$D$20),Personalstamm!$E$20,IF(AND(I40&lt;&gt;"",J40="",I40&gt;=Personalstamm!$D$19),Personalstamm!$E$19,IF(AND(I40&lt;&gt;"",J40&lt;Personalstamm!$E$20,I40&gt;=Personalstamm!$D$20),Personalstamm!$E$20-J40,IF(AND(I40&lt;&gt;"",J40&lt;Personalstamm!E$19,I40&gt;=Personalstamm!$D$19),Personalstamm!$E$19-J40,0)))))</f>
        <v/>
      </c>
      <c r="L40" s="79" t="str">
        <f t="shared" ca="1" si="5"/>
        <v/>
      </c>
      <c r="M40" s="93" t="str">
        <f t="shared" si="1"/>
        <v/>
      </c>
      <c r="N40" s="79" t="str">
        <f>IF(OR(M40="",M40="Bitte auswählen"),"",IF(M40="Feiertag",T40*U40,IF(M40="Gleittag",0,VLOOKUP(B40,Personalstamm!$D$8:$F$14,3,FALSE))))</f>
        <v/>
      </c>
      <c r="O40" s="79">
        <f>VLOOKUP(B40,Personalstamm!$D$8:$E$14,2,FALSE)</f>
        <v>8</v>
      </c>
      <c r="P40" s="79" t="str">
        <f t="shared" ca="1" si="6"/>
        <v/>
      </c>
      <c r="Q40" s="65">
        <f t="shared" ca="1" si="9"/>
        <v>0</v>
      </c>
      <c r="R40" s="49"/>
      <c r="S40" s="69" t="str">
        <f>IF(COUNTIF(Allgemein!$H$8:$H$45,A40)&gt;0,"Feiertag","")</f>
        <v/>
      </c>
      <c r="T40" s="97" t="str">
        <f>IFERROR(VLOOKUP(A40,Allgemein!$H$8:$I$45,2,FALSE),"")</f>
        <v/>
      </c>
      <c r="U40" s="97">
        <f>VLOOKUP(B40,Personalstamm!$D$8:$F$14,3,FALSE)</f>
        <v>8</v>
      </c>
      <c r="V40" s="97" t="str">
        <f t="shared" si="7"/>
        <v/>
      </c>
      <c r="W40" s="69" t="str">
        <f t="shared" ca="1" si="8"/>
        <v/>
      </c>
      <c r="X40" s="49"/>
      <c r="Y40" s="49"/>
      <c r="Z40" s="49"/>
      <c r="AA40" s="49"/>
    </row>
    <row r="41" spans="1:27" s="21" customFormat="1" ht="15" customHeight="1" thickBot="1" x14ac:dyDescent="0.35">
      <c r="A41" s="43" t="s">
        <v>57</v>
      </c>
      <c r="B41" s="41"/>
      <c r="C41" s="41"/>
      <c r="D41" s="41"/>
      <c r="E41" s="30"/>
      <c r="F41" s="30"/>
      <c r="G41" s="30"/>
      <c r="H41" s="30"/>
      <c r="I41" s="61">
        <f ca="1">SUM(I10:I40)</f>
        <v>0</v>
      </c>
      <c r="J41" s="61">
        <f ca="1">SUM(J10:J40)</f>
        <v>0</v>
      </c>
      <c r="K41" s="61">
        <f ca="1">SUM(K10:K40)</f>
        <v>0</v>
      </c>
      <c r="L41" s="61">
        <f ca="1">SUM(L10:L40)</f>
        <v>0</v>
      </c>
      <c r="M41" s="44"/>
      <c r="N41" s="61">
        <f>SUM(N10:N40)</f>
        <v>0</v>
      </c>
      <c r="O41" s="61">
        <f>SUM(O10:O40)</f>
        <v>184</v>
      </c>
      <c r="P41" s="61">
        <f ca="1">SUM(P10:P40)</f>
        <v>0</v>
      </c>
      <c r="Q41" s="33"/>
      <c r="R41" s="49"/>
      <c r="S41" s="49"/>
      <c r="T41" s="50"/>
      <c r="U41" s="49"/>
      <c r="V41" s="49"/>
      <c r="W41" s="49"/>
      <c r="X41" s="49"/>
      <c r="Y41" s="49"/>
      <c r="Z41" s="49"/>
      <c r="AA41" s="49"/>
    </row>
    <row r="42" spans="1:27" s="21" customFormat="1" ht="15" customHeight="1" thickBo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49"/>
      <c r="S42" s="49"/>
      <c r="T42" s="50"/>
      <c r="U42" s="49"/>
      <c r="V42" s="49"/>
      <c r="W42" s="49"/>
      <c r="X42" s="49"/>
      <c r="Y42" s="49"/>
      <c r="Z42" s="49"/>
      <c r="AA42" s="49"/>
    </row>
    <row r="43" spans="1:27" s="21" customFormat="1" ht="15" customHeight="1" thickBot="1" x14ac:dyDescent="0.35">
      <c r="A43" s="28" t="s">
        <v>40</v>
      </c>
      <c r="B43" s="31" t="s">
        <v>164</v>
      </c>
      <c r="C43"/>
      <c r="D43" s="29" t="s">
        <v>59</v>
      </c>
      <c r="E43" s="30" t="s">
        <v>164</v>
      </c>
      <c r="F43" s="31" t="s">
        <v>165</v>
      </c>
      <c r="G43"/>
      <c r="H43" s="94" t="s">
        <v>167</v>
      </c>
      <c r="I43" s="94" t="s">
        <v>174</v>
      </c>
      <c r="J43"/>
      <c r="K43"/>
      <c r="L43"/>
      <c r="N43"/>
      <c r="O43"/>
      <c r="P43"/>
      <c r="Q43"/>
      <c r="R43" s="51"/>
      <c r="S43" s="49"/>
      <c r="T43" s="50"/>
      <c r="U43" s="49"/>
      <c r="V43" s="49"/>
      <c r="W43" s="49"/>
      <c r="X43" s="49"/>
      <c r="Y43" s="49"/>
      <c r="Z43" s="49"/>
      <c r="AA43" s="49"/>
    </row>
    <row r="44" spans="1:27" s="21" customFormat="1" ht="15" customHeight="1" x14ac:dyDescent="0.3">
      <c r="A44" s="45" t="s">
        <v>111</v>
      </c>
      <c r="B44" s="79">
        <f>COUNTIF($C$10:$C$40,"*")</f>
        <v>31</v>
      </c>
      <c r="C44"/>
      <c r="D44" s="46" t="s">
        <v>27</v>
      </c>
      <c r="E44" s="79">
        <f>COUNTIF($M$10:$M$40,Allgemein!$I$50)</f>
        <v>0</v>
      </c>
      <c r="F44" s="79">
        <f>SUMIF($M$10:$M$40,Allgemein!$I$50,$N$10:$N$40)</f>
        <v>0</v>
      </c>
      <c r="G44"/>
      <c r="H44" s="95">
        <f ca="1">COUNTIFS($A$10:$A$40,"&lt;"&amp;TODAY(),$M$10:$M$40,"Urlaub")</f>
        <v>0</v>
      </c>
      <c r="I44" s="96">
        <f ca="1">COUNTIFS($A$10:$A$40,"&gt;="&amp;TODAY(),$M$10:$M$40,"Urlaub")</f>
        <v>0</v>
      </c>
      <c r="J44"/>
      <c r="K44"/>
      <c r="L44"/>
      <c r="N44"/>
      <c r="O44"/>
      <c r="P44"/>
      <c r="Q44"/>
      <c r="R44" s="49"/>
      <c r="S44" s="49"/>
      <c r="T44" s="50"/>
      <c r="U44" s="49"/>
      <c r="V44" s="49"/>
      <c r="W44" s="49"/>
      <c r="X44" s="49"/>
      <c r="Y44" s="49"/>
      <c r="Z44" s="49"/>
      <c r="AA44" s="49"/>
    </row>
    <row r="45" spans="1:27" s="21" customFormat="1" ht="15" customHeight="1" x14ac:dyDescent="0.3">
      <c r="A45" s="23" t="s">
        <v>65</v>
      </c>
      <c r="B45" s="65">
        <f>COUNTIF($C$10:$C$40,Allgemein!$G$50)</f>
        <v>0</v>
      </c>
      <c r="C45"/>
      <c r="D45" s="19" t="s">
        <v>62</v>
      </c>
      <c r="E45" s="65">
        <f>COUNTIF($M$10:$M$40,Allgemein!$I$51)</f>
        <v>0</v>
      </c>
      <c r="F45" s="65">
        <f>SUMIF($M$10:$M$40,Allgemein!$I$51,$N$10:$N$40)</f>
        <v>0</v>
      </c>
      <c r="G45"/>
      <c r="H45"/>
      <c r="I45"/>
      <c r="J45"/>
      <c r="K45"/>
      <c r="L45"/>
      <c r="N45"/>
      <c r="O45"/>
      <c r="P45"/>
      <c r="Q45"/>
      <c r="R45" s="49"/>
      <c r="S45" s="49"/>
      <c r="T45" s="50"/>
      <c r="U45" s="49"/>
      <c r="V45" s="49"/>
      <c r="W45" s="49"/>
      <c r="X45" s="49"/>
      <c r="Y45" s="49"/>
      <c r="Z45" s="49"/>
      <c r="AA45" s="49"/>
    </row>
    <row r="46" spans="1:27" s="21" customFormat="1" ht="15" customHeight="1" x14ac:dyDescent="0.3">
      <c r="A46" s="23" t="s">
        <v>58</v>
      </c>
      <c r="B46" s="65">
        <f>COUNTIF($C$10:$C$40,Allgemein!$G$51)</f>
        <v>0</v>
      </c>
      <c r="C46"/>
      <c r="D46" s="19" t="s">
        <v>28</v>
      </c>
      <c r="E46" s="65">
        <f>COUNTIF($M$10:$M$40,Allgemein!$I$52)</f>
        <v>0</v>
      </c>
      <c r="F46" s="65">
        <f>SUMIF($M$10:$M$40,Allgemein!$I$52,$N$10:$N$40)</f>
        <v>0</v>
      </c>
      <c r="G46"/>
      <c r="H46"/>
      <c r="I46"/>
      <c r="J46"/>
      <c r="K46"/>
      <c r="L46"/>
      <c r="N46"/>
      <c r="O46"/>
      <c r="P46"/>
      <c r="Q46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1:27" s="21" customFormat="1" ht="15" customHeight="1" x14ac:dyDescent="0.3">
      <c r="A47" s="23" t="s">
        <v>60</v>
      </c>
      <c r="B47" s="65">
        <f>COUNTIF($C$10:$C$40,Allgemein!$G$52)</f>
        <v>8</v>
      </c>
      <c r="C47"/>
      <c r="D47" s="19" t="s">
        <v>29</v>
      </c>
      <c r="E47" s="65">
        <f>COUNTIF($M$10:$M$40,Allgemein!$I$53)</f>
        <v>0</v>
      </c>
      <c r="F47" s="65">
        <f>SUMIF($M$10:$M$40,Allgemein!$I$53,$N$10:$N$40)</f>
        <v>0</v>
      </c>
      <c r="G47"/>
      <c r="H47"/>
      <c r="I47"/>
      <c r="J47"/>
      <c r="K47"/>
      <c r="L47"/>
      <c r="N47"/>
      <c r="O47"/>
      <c r="P47"/>
      <c r="Q47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spans="1:27" s="20" customFormat="1" ht="15" customHeight="1" x14ac:dyDescent="0.3">
      <c r="A48" s="23" t="s">
        <v>163</v>
      </c>
      <c r="B48" s="65">
        <f>COUNTIF($C$10:$C$40,Allgemein!$G$49)</f>
        <v>23</v>
      </c>
      <c r="C48"/>
      <c r="D48" s="19" t="s">
        <v>30</v>
      </c>
      <c r="E48" s="65">
        <f>COUNTIF($M$10:$M$40,Allgemein!$I$54)</f>
        <v>0</v>
      </c>
      <c r="F48" s="65">
        <f>SUMIF($M$10:$M$40,Allgemein!$I$54,$N$10:$N$40)</f>
        <v>0</v>
      </c>
      <c r="G48"/>
      <c r="H48"/>
      <c r="I48"/>
      <c r="J48"/>
      <c r="K48"/>
      <c r="L48"/>
      <c r="N48"/>
      <c r="O48"/>
      <c r="P48"/>
      <c r="Q48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spans="1:27" s="20" customFormat="1" ht="15" customHeight="1" x14ac:dyDescent="0.3">
      <c r="A49"/>
      <c r="B49"/>
      <c r="C49"/>
      <c r="D49" s="18" t="s">
        <v>168</v>
      </c>
      <c r="E49" s="65">
        <f>COUNTIF($M$10:$M$40,Allgemein!$I$55)</f>
        <v>0</v>
      </c>
      <c r="F49" s="65">
        <f>SUMIF($M$10:$M$40,Allgemein!$I$55,$N$10:$N$40)</f>
        <v>0</v>
      </c>
      <c r="G49"/>
      <c r="H49"/>
      <c r="I49"/>
      <c r="J49"/>
      <c r="K49"/>
      <c r="L49"/>
      <c r="N49"/>
      <c r="O49"/>
      <c r="P49"/>
      <c r="Q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spans="1:27" s="20" customFormat="1" ht="15" customHeight="1" x14ac:dyDescent="0.3">
      <c r="A50"/>
      <c r="B50"/>
      <c r="C50"/>
      <c r="D50" s="19" t="s">
        <v>31</v>
      </c>
      <c r="E50" s="65">
        <f>COUNTIF($M$10:$M$40,Allgemein!$I$56)</f>
        <v>0</v>
      </c>
      <c r="F50" s="65">
        <f>SUMIF($M$10:$M$40,Allgemein!$I$56,$V$10:$V$40)</f>
        <v>0</v>
      </c>
      <c r="G50"/>
      <c r="H50"/>
      <c r="I50"/>
      <c r="J50"/>
      <c r="K50"/>
      <c r="L50"/>
      <c r="N50"/>
      <c r="O50"/>
      <c r="P50"/>
      <c r="Q50"/>
      <c r="R50" s="49"/>
      <c r="S50" s="49"/>
      <c r="T50" s="49"/>
      <c r="U50" s="49"/>
      <c r="V50" s="49"/>
      <c r="W50" s="49"/>
      <c r="X50" s="49"/>
      <c r="Y50" s="49"/>
      <c r="Z50" s="49"/>
      <c r="AA50" s="49"/>
    </row>
    <row r="51" spans="1:27" s="20" customFormat="1" ht="15" customHeight="1" x14ac:dyDescent="0.3">
      <c r="A51"/>
      <c r="B51"/>
      <c r="C51"/>
      <c r="D51" s="19" t="s">
        <v>32</v>
      </c>
      <c r="E51" s="65">
        <f>COUNTIF($M$10:$M$40,Allgemein!$I$57)</f>
        <v>0</v>
      </c>
      <c r="F51" s="65">
        <f>SUMIF($M$10:$M$40,Allgemein!$I$57,$N$10:$N$40)</f>
        <v>0</v>
      </c>
      <c r="G51"/>
      <c r="H51"/>
      <c r="I51"/>
      <c r="J51"/>
      <c r="K51"/>
      <c r="L51"/>
      <c r="N51"/>
      <c r="O51"/>
      <c r="P51"/>
      <c r="Q51"/>
      <c r="R51" s="49"/>
      <c r="S51" s="49"/>
      <c r="T51" s="49"/>
      <c r="U51" s="49"/>
      <c r="V51" s="49"/>
      <c r="W51" s="49"/>
      <c r="X51" s="49"/>
      <c r="Y51" s="49"/>
      <c r="Z51" s="49"/>
      <c r="AA51" s="49"/>
    </row>
    <row r="52" spans="1:27" s="20" customFormat="1" ht="15" customHeight="1" x14ac:dyDescent="0.3">
      <c r="A52"/>
      <c r="B52"/>
      <c r="C52"/>
      <c r="D52" s="19" t="s">
        <v>33</v>
      </c>
      <c r="E52" s="65">
        <f>COUNTIF($M$10:$M$40,Allgemein!$I$58)</f>
        <v>0</v>
      </c>
      <c r="F52" s="65">
        <f>SUMIF($M$10:$M$40,Allgemein!$I$58,$N$10:$N$40)</f>
        <v>0</v>
      </c>
      <c r="G52"/>
      <c r="H52"/>
      <c r="I52"/>
      <c r="J52"/>
      <c r="K52"/>
      <c r="L52"/>
      <c r="N52"/>
      <c r="O52"/>
      <c r="P52"/>
      <c r="Q52"/>
      <c r="R52" s="49"/>
      <c r="S52" s="49"/>
      <c r="T52" s="49"/>
      <c r="U52" s="49"/>
      <c r="V52" s="49"/>
      <c r="W52" s="49"/>
      <c r="X52" s="49"/>
      <c r="Y52" s="49"/>
      <c r="Z52" s="49"/>
      <c r="AA52" s="49"/>
    </row>
    <row r="53" spans="1:27" s="20" customFormat="1" ht="15" customHeight="1" x14ac:dyDescent="0.3">
      <c r="A53"/>
      <c r="B53"/>
      <c r="C53"/>
      <c r="D53" s="19" t="s">
        <v>163</v>
      </c>
      <c r="E53" s="65">
        <f>COUNTIF($M$10:$M$40,Allgemein!$I$49)</f>
        <v>0</v>
      </c>
      <c r="F53" s="65">
        <f>SUMIF($M$10:$M$40,Allgemein!$I$49,$N$10:$N$40)</f>
        <v>0</v>
      </c>
      <c r="G53"/>
      <c r="H53"/>
      <c r="I53"/>
      <c r="J53"/>
      <c r="K53"/>
      <c r="L53"/>
      <c r="N53"/>
      <c r="O53"/>
      <c r="P53"/>
      <c r="Q53"/>
      <c r="R53" s="49"/>
      <c r="S53" s="49"/>
      <c r="T53" s="49"/>
      <c r="U53" s="49"/>
      <c r="V53" s="49"/>
      <c r="W53" s="49"/>
      <c r="X53" s="49"/>
      <c r="Y53" s="49"/>
      <c r="Z53" s="49"/>
      <c r="AA53" s="49"/>
    </row>
  </sheetData>
  <conditionalFormatting sqref="A44:B48 A10:Q40">
    <cfRule type="expression" dxfId="53" priority="14">
      <formula>MOD(ROW(),2)=0</formula>
    </cfRule>
  </conditionalFormatting>
  <conditionalFormatting sqref="D44:F53">
    <cfRule type="expression" dxfId="52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3" id="{09AC2062-3CBB-43F9-A4BC-31559AF72848}">
            <xm:f>F7&lt;=Personalstamm!$E$25</xm:f>
            <x14:dxf>
              <fill>
                <patternFill>
                  <bgColor rgb="FFFFC000"/>
                </patternFill>
              </fill>
            </x14:dxf>
          </x14:cfRule>
          <x14:cfRule type="expression" priority="334" id="{5A4E99CD-0B6A-499E-AFF3-09ED6065DA4B}">
            <xm:f>F7&lt;=Personalstamm!$E$24</xm:f>
            <x14:dxf>
              <fill>
                <patternFill>
                  <bgColor rgb="FF00B050"/>
                </patternFill>
              </fill>
            </x14:dxf>
          </x14:cfRule>
          <x14:cfRule type="expression" priority="335" id="{4B3B65B8-4E88-4614-9BCE-75FFC42F76CF}">
            <xm:f>F7&gt;=Personalstamm!$F$26</xm:f>
            <x14:dxf>
              <fill>
                <patternFill>
                  <bgColor rgb="FFFF0000"/>
                </patternFill>
              </fill>
            </x14:dxf>
          </x14:cfRule>
          <x14:cfRule type="expression" priority="336" id="{6FBF3917-8BC4-476F-BC8C-0D5848CD1EDC}">
            <xm:f>F7&gt;=Personalstamm!$F$25</xm:f>
            <x14:dxf>
              <fill>
                <patternFill>
                  <bgColor rgb="FFFFC000"/>
                </patternFill>
              </fill>
            </x14:dxf>
          </x14:cfRule>
          <x14:cfRule type="expression" priority="337" id="{37B0CED8-1960-4A1B-A09B-64DE4603C2B3}">
            <xm:f>F7&gt;=Personalstamm!$F$24</xm:f>
            <x14:dxf>
              <fill>
                <patternFill>
                  <bgColor rgb="FF00B050"/>
                </patternFill>
              </fill>
            </x14:dxf>
          </x14:cfRule>
          <xm:sqref>F7 Q40</xm:sqref>
        </x14:conditionalFormatting>
        <x14:conditionalFormatting xmlns:xm="http://schemas.microsoft.com/office/excel/2006/main">
          <x14:cfRule type="expression" priority="332" id="{7BACD897-193C-485F-9D03-787883916198}">
            <xm:f>F7&lt;=Personalstamm!$E$26</xm:f>
            <x14:dxf>
              <fill>
                <patternFill>
                  <bgColor rgb="FFFF0000"/>
                </patternFill>
              </fill>
            </x14:dxf>
          </x14:cfRule>
          <xm:sqref>Q40 F7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A974DFEF-F24A-4742-B975-5700884A62E3}">
          <x14:formula1>
            <xm:f>Allgemein!$G$49:$G$52</xm:f>
          </x14:formula1>
          <xm:sqref>C10:C40</xm:sqref>
        </x14:dataValidation>
        <x14:dataValidation type="list" allowBlank="1" showInputMessage="1" xr:uid="{7BB60BAB-EF64-4705-AC95-44702309FBD1}">
          <x14:formula1>
            <xm:f>Allgemein!$I$49:$I$57</xm:f>
          </x14:formula1>
          <xm:sqref>M10:M40</xm:sqref>
        </x14:dataValidation>
        <x14:dataValidation type="list" allowBlank="1" showInputMessage="1" xr:uid="{5BAB87F6-D656-4937-95E3-2B9C091C4EEF}">
          <x14:formula1>
            <xm:f>Allgemein!$H$49:$H$52</xm:f>
          </x14:formula1>
          <xm:sqref>D10:D40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D803F-2A65-4324-83CB-CA93BC38CF0D}">
  <sheetPr>
    <tabColor rgb="FFEADEE3"/>
  </sheetPr>
  <dimension ref="A4:AA53"/>
  <sheetViews>
    <sheetView workbookViewId="0">
      <selection activeCell="A10" sqref="A10:A40"/>
    </sheetView>
  </sheetViews>
  <sheetFormatPr baseColWidth="10" defaultRowHeight="15" customHeight="1" x14ac:dyDescent="0.3"/>
  <cols>
    <col min="1" max="1" width="12.42578125" bestFit="1" customWidth="1"/>
    <col min="2" max="2" width="11.7109375" bestFit="1" customWidth="1"/>
    <col min="3" max="3" width="15.85546875" bestFit="1" customWidth="1"/>
    <col min="4" max="4" width="12.28515625" bestFit="1" customWidth="1"/>
    <col min="5" max="5" width="15.140625" bestFit="1" customWidth="1"/>
    <col min="6" max="6" width="14.7109375" bestFit="1" customWidth="1"/>
    <col min="7" max="7" width="10.85546875" bestFit="1" customWidth="1"/>
    <col min="8" max="8" width="15.85546875" bestFit="1" customWidth="1"/>
    <col min="9" max="9" width="15.42578125" bestFit="1" customWidth="1"/>
    <col min="10" max="10" width="10.7109375" bestFit="1" customWidth="1"/>
    <col min="11" max="11" width="13.28515625" bestFit="1" customWidth="1"/>
    <col min="12" max="12" width="14.5703125" bestFit="1" customWidth="1"/>
    <col min="13" max="13" width="12.28515625" bestFit="1" customWidth="1"/>
    <col min="14" max="14" width="12" bestFit="1" customWidth="1"/>
    <col min="15" max="15" width="11.5703125" bestFit="1" customWidth="1"/>
    <col min="16" max="16" width="11.140625" bestFit="1" customWidth="1"/>
    <col min="17" max="17" width="16.85546875" bestFit="1" customWidth="1"/>
    <col min="18" max="18" width="5.7109375" style="49" customWidth="1"/>
    <col min="19" max="19" width="6.5703125" style="49" bestFit="1" customWidth="1"/>
    <col min="20" max="20" width="14.140625" style="49" bestFit="1" customWidth="1"/>
    <col min="21" max="21" width="9.7109375" style="49" bestFit="1" customWidth="1"/>
    <col min="22" max="22" width="6" style="49" bestFit="1" customWidth="1"/>
    <col min="23" max="23" width="9.5703125" style="49" bestFit="1" customWidth="1"/>
    <col min="24" max="27" width="11.5703125" style="49"/>
  </cols>
  <sheetData>
    <row r="4" spans="1:27" s="21" customFormat="1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s="21" customFormat="1" ht="15" customHeigh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s="21" customFormat="1" ht="15" customHeight="1" x14ac:dyDescent="0.3">
      <c r="A6" s="5" t="s">
        <v>56</v>
      </c>
      <c r="B6" s="99">
        <f ca="1">Jul.!$F$6</f>
        <v>30</v>
      </c>
      <c r="C6" s="5" t="s">
        <v>167</v>
      </c>
      <c r="D6" s="99">
        <f ca="1">$H$44</f>
        <v>0</v>
      </c>
      <c r="E6" s="5" t="s">
        <v>113</v>
      </c>
      <c r="F6" s="99">
        <f ca="1">$B$6-$D$6</f>
        <v>30</v>
      </c>
      <c r="H6"/>
      <c r="I6"/>
      <c r="J6"/>
      <c r="K6"/>
      <c r="L6"/>
      <c r="M6" s="14"/>
      <c r="N6" s="14"/>
      <c r="O6" s="14"/>
      <c r="P6" s="14"/>
      <c r="Q6" s="14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s="21" customFormat="1" ht="15" customHeight="1" x14ac:dyDescent="0.3">
      <c r="A7" s="5" t="s">
        <v>109</v>
      </c>
      <c r="B7" s="99">
        <f ca="1">Jul.!$F$7</f>
        <v>0</v>
      </c>
      <c r="C7" s="5" t="s">
        <v>112</v>
      </c>
      <c r="D7" s="99">
        <f ca="1">$P$41</f>
        <v>0</v>
      </c>
      <c r="E7" s="5" t="s">
        <v>178</v>
      </c>
      <c r="F7" s="99">
        <f ca="1">$B$7+$D$7</f>
        <v>0</v>
      </c>
      <c r="H7"/>
      <c r="I7"/>
      <c r="J7"/>
      <c r="K7" s="14"/>
      <c r="L7" s="14"/>
      <c r="M7" s="14"/>
      <c r="N7" s="14"/>
      <c r="O7" s="14"/>
      <c r="P7" s="14"/>
      <c r="Q7" s="14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s="21" customFormat="1" ht="15" customHeight="1" thickBot="1" x14ac:dyDescent="0.35">
      <c r="A8" s="15"/>
      <c r="B8" s="16"/>
      <c r="C8" s="15"/>
      <c r="D8" s="15"/>
      <c r="E8" s="16"/>
      <c r="F8" s="15"/>
      <c r="G8"/>
      <c r="H8"/>
      <c r="I8"/>
      <c r="J8"/>
      <c r="K8" s="14"/>
      <c r="L8" s="14"/>
      <c r="M8" s="14"/>
      <c r="N8" s="14"/>
      <c r="O8" s="14"/>
      <c r="P8" s="14"/>
      <c r="Q8" s="14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spans="1:27" s="21" customFormat="1" ht="15" customHeight="1" thickBot="1" x14ac:dyDescent="0.35">
      <c r="A9" s="40" t="s">
        <v>36</v>
      </c>
      <c r="B9" s="41" t="s">
        <v>61</v>
      </c>
      <c r="C9" s="41" t="s">
        <v>40</v>
      </c>
      <c r="D9" s="41" t="s">
        <v>200</v>
      </c>
      <c r="E9" s="30" t="s">
        <v>34</v>
      </c>
      <c r="F9" s="30" t="s">
        <v>35</v>
      </c>
      <c r="G9" s="30" t="s">
        <v>34</v>
      </c>
      <c r="H9" s="30" t="s">
        <v>35</v>
      </c>
      <c r="I9" s="30" t="s">
        <v>42</v>
      </c>
      <c r="J9" s="30" t="s">
        <v>120</v>
      </c>
      <c r="K9" s="30" t="s">
        <v>119</v>
      </c>
      <c r="L9" s="30" t="s">
        <v>43</v>
      </c>
      <c r="M9" s="42" t="s">
        <v>59</v>
      </c>
      <c r="N9" s="30" t="s">
        <v>39</v>
      </c>
      <c r="O9" s="30" t="s">
        <v>38</v>
      </c>
      <c r="P9" s="30" t="s">
        <v>41</v>
      </c>
      <c r="Q9" s="31" t="s">
        <v>178</v>
      </c>
      <c r="R9" s="49"/>
      <c r="S9" s="94" t="s">
        <v>33</v>
      </c>
      <c r="T9" s="94" t="s">
        <v>166</v>
      </c>
      <c r="U9" s="94" t="s">
        <v>63</v>
      </c>
      <c r="V9" s="94" t="s">
        <v>31</v>
      </c>
      <c r="W9" s="94" t="s">
        <v>177</v>
      </c>
      <c r="X9" s="49"/>
      <c r="Y9" s="49"/>
      <c r="Z9" s="49"/>
      <c r="AA9" s="49"/>
    </row>
    <row r="10" spans="1:27" s="21" customFormat="1" ht="15" customHeight="1" x14ac:dyDescent="0.3">
      <c r="A10" s="39">
        <v>46235</v>
      </c>
      <c r="B10" s="89" t="str">
        <f>TEXT(A10,"tttt")</f>
        <v>Samstag</v>
      </c>
      <c r="C10" s="90" t="str">
        <f>IF(AND(S10="Feiertag",T10&gt;0),"Fehlzeit",IF(OR(B10="Samstag",B10="Sonntag"),"Wochenende","Bitte auswählen"))</f>
        <v>Wochenende</v>
      </c>
      <c r="D10" s="90"/>
      <c r="E10" s="91"/>
      <c r="F10" s="91"/>
      <c r="G10" s="91"/>
      <c r="H10" s="91"/>
      <c r="I10" s="79" t="str">
        <f ca="1">IF(AND(OR(C10="Anwesenheit",C10="Wochenende"),E10&lt;&gt;"",F10&lt;&gt;"",W10="Ja"),((F10-E10)+(H10-G10))*24,"")</f>
        <v/>
      </c>
      <c r="J10" s="79" t="str">
        <f ca="1">IF(I10="","",IF(AND(G10&lt;&gt;"",H10&lt;&gt;""),(G10-F10)*24,0))</f>
        <v/>
      </c>
      <c r="K10" s="79" t="str">
        <f ca="1">IF(I10="","",IF(AND(I10&lt;&gt;"",J10="",I10&gt;=Personalstamm!$D$20),Personalstamm!$E$20,IF(AND(I10&lt;&gt;"",J10="",I10&gt;=Personalstamm!$D$19),Personalstamm!$E$19,IF(AND(I10&lt;&gt;"",J10&lt;Personalstamm!$E$20,I10&gt;=Personalstamm!$D$20),Personalstamm!$E$20-J10,IF(AND(I10&lt;&gt;"",J10&lt;Personalstamm!E$19,I10&gt;=Personalstamm!$D$19),Personalstamm!$E$19-J10,0)))))</f>
        <v/>
      </c>
      <c r="L10" s="79" t="str">
        <f ca="1">IF(I10&lt;&gt;"",I10-K10,"")</f>
        <v/>
      </c>
      <c r="M10" s="93" t="str">
        <f>IF(AND(S10="Feiertag",T10&gt;0),"Feiertag",IF(C10="Fehlzeit","Bitte auswählen",""))</f>
        <v/>
      </c>
      <c r="N10" s="79" t="str">
        <f>IF(OR(M10="",M10="Bitte auswählen"),"",IF(M10="Feiertag",T10*U10,IF(M10="Gleittag",0,VLOOKUP(B10,Personalstamm!$D$8:$F$14,3,FALSE))))</f>
        <v/>
      </c>
      <c r="O10" s="79">
        <f>VLOOKUP(B10,Personalstamm!$D$8:$E$14,2,FALSE)</f>
        <v>0</v>
      </c>
      <c r="P10" s="79" t="str">
        <f ca="1">IF(AND(OR(C10="Anwesenheit",C10="Wochenende"),L10&lt;&gt;""),L10-O10,IF(AND(C10="Fehlzeit",N10&lt;&gt;"",W10="Ja"),N10-O10,IF(W10="Ja",-O10,"")))</f>
        <v/>
      </c>
      <c r="Q10" s="79">
        <f ca="1">IF(P10="",B7,B7+P10)</f>
        <v>0</v>
      </c>
      <c r="R10" s="49"/>
      <c r="S10" s="69" t="str">
        <f>IF(COUNTIF(Allgemein!$H$8:$H$45,A10)&gt;0,"Feiertag","")</f>
        <v/>
      </c>
      <c r="T10" s="97" t="str">
        <f>IFERROR(VLOOKUP(A10,Allgemein!$H$8:$I$45,2,FALSE),"")</f>
        <v/>
      </c>
      <c r="U10" s="97">
        <f>VLOOKUP(B10,Personalstamm!$D$8:$F$14,3,FALSE)</f>
        <v>0</v>
      </c>
      <c r="V10" s="97" t="str">
        <f>IF(M10="Gleittag",ABS(P10),"")</f>
        <v/>
      </c>
      <c r="W10" s="69" t="str">
        <f ca="1">IF(A10&lt;=TODAY(),"Ja","")</f>
        <v/>
      </c>
      <c r="X10" s="49"/>
      <c r="Y10" s="49"/>
      <c r="Z10" s="49"/>
      <c r="AA10" s="49"/>
    </row>
    <row r="11" spans="1:27" s="21" customFormat="1" ht="15" customHeight="1" x14ac:dyDescent="0.3">
      <c r="A11" s="39">
        <v>46236</v>
      </c>
      <c r="B11" s="89" t="str">
        <f t="shared" ref="B11:B40" si="0">TEXT(A11,"tttt")</f>
        <v>Sonntag</v>
      </c>
      <c r="C11" s="90" t="str">
        <f t="shared" ref="C11:C40" si="1">IF(AND(S11="Feiertag",T11&gt;0),"Fehlzeit",IF(OR(B11="Samstag",B11="Sonntag"),"Wochenende","Bitte auswählen"))</f>
        <v>Wochenende</v>
      </c>
      <c r="D11" s="90"/>
      <c r="E11" s="91"/>
      <c r="F11" s="91"/>
      <c r="G11" s="91"/>
      <c r="H11" s="91"/>
      <c r="I11" s="79" t="str">
        <f t="shared" ref="I11:I40" ca="1" si="2">IF(AND(OR(C11="Anwesenheit",C11="Wochenende"),E11&lt;&gt;"",F11&lt;&gt;"",W11="Ja"),((F11-E11)+(H11-G11))*24,"")</f>
        <v/>
      </c>
      <c r="J11" s="79" t="str">
        <f t="shared" ref="J11:J40" ca="1" si="3">IF(I11="","",IF(AND(G11&lt;&gt;"",H11&lt;&gt;""),(G11-F11)*24,0))</f>
        <v/>
      </c>
      <c r="K11" s="79" t="str">
        <f ca="1">IF(I11="","",IF(AND(I11&lt;&gt;"",J11="",I11&gt;=Personalstamm!$D$20),Personalstamm!$E$20,IF(AND(I11&lt;&gt;"",J11="",I11&gt;=Personalstamm!$D$19),Personalstamm!$E$19,IF(AND(I11&lt;&gt;"",J11&lt;Personalstamm!$E$20,I11&gt;=Personalstamm!$D$20),Personalstamm!$E$20-J11,IF(AND(I11&lt;&gt;"",J11&lt;Personalstamm!E$19,I11&gt;=Personalstamm!$D$19),Personalstamm!$E$19-J11,0)))))</f>
        <v/>
      </c>
      <c r="L11" s="79" t="str">
        <f t="shared" ref="L11:L40" ca="1" si="4">IF(I11&lt;&gt;"",I11-K11,"")</f>
        <v/>
      </c>
      <c r="M11" s="93" t="str">
        <f t="shared" ref="M11:M40" si="5">IF(AND(S11="Feiertag",T11&gt;0),"Feiertag",IF(C11="Fehlzeit","Bitte auswählen",""))</f>
        <v/>
      </c>
      <c r="N11" s="79" t="str">
        <f>IF(OR(M11="",M11="Bitte auswählen"),"",IF(M11="Feiertag",T11*U11,IF(M11="Gleittag",0,VLOOKUP(B11,Personalstamm!$D$8:$F$14,3,FALSE))))</f>
        <v/>
      </c>
      <c r="O11" s="79">
        <f>VLOOKUP(B11,Personalstamm!$D$8:$E$14,2,FALSE)</f>
        <v>0</v>
      </c>
      <c r="P11" s="79" t="str">
        <f t="shared" ref="P11:P40" ca="1" si="6">IF(AND(OR(C11="Anwesenheit",C11="Wochenende"),L11&lt;&gt;""),L11-O11,IF(AND(C11="Fehlzeit",N11&lt;&gt;"",W11="Ja"),N11-O11,IF(W11="Ja",-O11,"")))</f>
        <v/>
      </c>
      <c r="Q11" s="65">
        <f ca="1">IF(P11="",Q10,Q10+P11)</f>
        <v>0</v>
      </c>
      <c r="R11" s="49"/>
      <c r="S11" s="69" t="str">
        <f>IF(COUNTIF(Allgemein!$H$8:$H$45,A11)&gt;0,"Feiertag","")</f>
        <v/>
      </c>
      <c r="T11" s="97" t="str">
        <f>IFERROR(VLOOKUP(A11,Allgemein!$H$8:$I$45,2,FALSE),"")</f>
        <v/>
      </c>
      <c r="U11" s="97">
        <f>VLOOKUP(B11,Personalstamm!$D$8:$F$14,3,FALSE)</f>
        <v>0</v>
      </c>
      <c r="V11" s="97" t="str">
        <f t="shared" ref="V11:V40" si="7">IF(M11="Gleittag",ABS(P11),"")</f>
        <v/>
      </c>
      <c r="W11" s="69" t="str">
        <f t="shared" ref="W11:W40" ca="1" si="8">IF(A11&lt;=TODAY(),"Ja","")</f>
        <v/>
      </c>
      <c r="X11" s="49"/>
      <c r="Y11" s="49"/>
      <c r="Z11" s="49"/>
      <c r="AA11" s="49"/>
    </row>
    <row r="12" spans="1:27" s="21" customFormat="1" ht="15" customHeight="1" x14ac:dyDescent="0.3">
      <c r="A12" s="39">
        <v>46237</v>
      </c>
      <c r="B12" s="89" t="str">
        <f t="shared" si="0"/>
        <v>Montag</v>
      </c>
      <c r="C12" s="90" t="str">
        <f t="shared" si="1"/>
        <v>Bitte auswählen</v>
      </c>
      <c r="D12" s="90"/>
      <c r="E12" s="91"/>
      <c r="F12" s="91"/>
      <c r="G12" s="91"/>
      <c r="H12" s="91"/>
      <c r="I12" s="79" t="str">
        <f t="shared" ca="1" si="2"/>
        <v/>
      </c>
      <c r="J12" s="79" t="str">
        <f t="shared" ca="1" si="3"/>
        <v/>
      </c>
      <c r="K12" s="79" t="str">
        <f ca="1">IF(I12="","",IF(AND(I12&lt;&gt;"",J12="",I12&gt;=Personalstamm!$D$20),Personalstamm!$E$20,IF(AND(I12&lt;&gt;"",J12="",I12&gt;=Personalstamm!$D$19),Personalstamm!$E$19,IF(AND(I12&lt;&gt;"",J12&lt;Personalstamm!$E$20,I12&gt;=Personalstamm!$D$20),Personalstamm!$E$20-J12,IF(AND(I12&lt;&gt;"",J12&lt;Personalstamm!E$19,I12&gt;=Personalstamm!$D$19),Personalstamm!$E$19-J12,0)))))</f>
        <v/>
      </c>
      <c r="L12" s="79" t="str">
        <f t="shared" ca="1" si="4"/>
        <v/>
      </c>
      <c r="M12" s="93" t="str">
        <f t="shared" si="5"/>
        <v/>
      </c>
      <c r="N12" s="79" t="str">
        <f>IF(OR(M12="",M12="Bitte auswählen"),"",IF(M12="Feiertag",T12*U12,IF(M12="Gleittag",0,VLOOKUP(B12,Personalstamm!$D$8:$F$14,3,FALSE))))</f>
        <v/>
      </c>
      <c r="O12" s="79">
        <f>VLOOKUP(B12,Personalstamm!$D$8:$E$14,2,FALSE)</f>
        <v>8</v>
      </c>
      <c r="P12" s="79" t="str">
        <f t="shared" ca="1" si="6"/>
        <v/>
      </c>
      <c r="Q12" s="65">
        <f t="shared" ref="Q12:Q40" ca="1" si="9">IF(P12="",Q11,Q11+P12)</f>
        <v>0</v>
      </c>
      <c r="R12" s="49"/>
      <c r="S12" s="69" t="str">
        <f>IF(COUNTIF(Allgemein!$H$8:$H$45,A12)&gt;0,"Feiertag","")</f>
        <v/>
      </c>
      <c r="T12" s="97" t="str">
        <f>IFERROR(VLOOKUP(A12,Allgemein!$H$8:$I$45,2,FALSE),"")</f>
        <v/>
      </c>
      <c r="U12" s="97">
        <f>VLOOKUP(B12,Personalstamm!$D$8:$F$14,3,FALSE)</f>
        <v>8</v>
      </c>
      <c r="V12" s="97" t="str">
        <f t="shared" si="7"/>
        <v/>
      </c>
      <c r="W12" s="69" t="str">
        <f t="shared" ca="1" si="8"/>
        <v/>
      </c>
      <c r="X12" s="49"/>
      <c r="Y12" s="49"/>
      <c r="Z12" s="49"/>
      <c r="AA12" s="49"/>
    </row>
    <row r="13" spans="1:27" s="21" customFormat="1" ht="15" customHeight="1" x14ac:dyDescent="0.3">
      <c r="A13" s="39">
        <v>46238</v>
      </c>
      <c r="B13" s="89" t="str">
        <f t="shared" si="0"/>
        <v>Dienstag</v>
      </c>
      <c r="C13" s="90" t="str">
        <f t="shared" si="1"/>
        <v>Bitte auswählen</v>
      </c>
      <c r="D13" s="90"/>
      <c r="E13" s="91"/>
      <c r="F13" s="91"/>
      <c r="G13" s="91"/>
      <c r="H13" s="91"/>
      <c r="I13" s="79" t="str">
        <f t="shared" ca="1" si="2"/>
        <v/>
      </c>
      <c r="J13" s="79" t="str">
        <f t="shared" ca="1" si="3"/>
        <v/>
      </c>
      <c r="K13" s="79" t="str">
        <f ca="1">IF(I13="","",IF(AND(I13&lt;&gt;"",J13="",I13&gt;=Personalstamm!$D$20),Personalstamm!$E$20,IF(AND(I13&lt;&gt;"",J13="",I13&gt;=Personalstamm!$D$19),Personalstamm!$E$19,IF(AND(I13&lt;&gt;"",J13&lt;Personalstamm!$E$20,I13&gt;=Personalstamm!$D$20),Personalstamm!$E$20-J13,IF(AND(I13&lt;&gt;"",J13&lt;Personalstamm!E$19,I13&gt;=Personalstamm!$D$19),Personalstamm!$E$19-J13,0)))))</f>
        <v/>
      </c>
      <c r="L13" s="79" t="str">
        <f t="shared" ca="1" si="4"/>
        <v/>
      </c>
      <c r="M13" s="93" t="str">
        <f t="shared" si="5"/>
        <v/>
      </c>
      <c r="N13" s="79" t="str">
        <f>IF(OR(M13="",M13="Bitte auswählen"),"",IF(M13="Feiertag",T13*U13,IF(M13="Gleittag",0,VLOOKUP(B13,Personalstamm!$D$8:$F$14,3,FALSE))))</f>
        <v/>
      </c>
      <c r="O13" s="79">
        <f>VLOOKUP(B13,Personalstamm!$D$8:$E$14,2,FALSE)</f>
        <v>8</v>
      </c>
      <c r="P13" s="79" t="str">
        <f t="shared" ca="1" si="6"/>
        <v/>
      </c>
      <c r="Q13" s="65">
        <f t="shared" ca="1" si="9"/>
        <v>0</v>
      </c>
      <c r="R13" s="49"/>
      <c r="S13" s="69" t="str">
        <f>IF(COUNTIF(Allgemein!$H$8:$H$45,A13)&gt;0,"Feiertag","")</f>
        <v/>
      </c>
      <c r="T13" s="97" t="str">
        <f>IFERROR(VLOOKUP(A13,Allgemein!$H$8:$I$45,2,FALSE),"")</f>
        <v/>
      </c>
      <c r="U13" s="97">
        <f>VLOOKUP(B13,Personalstamm!$D$8:$F$14,3,FALSE)</f>
        <v>8</v>
      </c>
      <c r="V13" s="97" t="str">
        <f t="shared" si="7"/>
        <v/>
      </c>
      <c r="W13" s="69" t="str">
        <f t="shared" ca="1" si="8"/>
        <v/>
      </c>
      <c r="X13" s="49"/>
      <c r="Y13" s="49"/>
      <c r="Z13" s="49"/>
      <c r="AA13" s="49"/>
    </row>
    <row r="14" spans="1:27" s="21" customFormat="1" ht="15" customHeight="1" x14ac:dyDescent="0.3">
      <c r="A14" s="39">
        <v>46239</v>
      </c>
      <c r="B14" s="89" t="str">
        <f t="shared" si="0"/>
        <v>Mittwoch</v>
      </c>
      <c r="C14" s="90" t="str">
        <f t="shared" si="1"/>
        <v>Bitte auswählen</v>
      </c>
      <c r="D14" s="90"/>
      <c r="E14" s="91"/>
      <c r="F14" s="91"/>
      <c r="G14" s="91"/>
      <c r="H14" s="91"/>
      <c r="I14" s="79" t="str">
        <f t="shared" ca="1" si="2"/>
        <v/>
      </c>
      <c r="J14" s="79" t="str">
        <f t="shared" ca="1" si="3"/>
        <v/>
      </c>
      <c r="K14" s="79" t="str">
        <f ca="1">IF(I14="","",IF(AND(I14&lt;&gt;"",J14="",I14&gt;=Personalstamm!$D$20),Personalstamm!$E$20,IF(AND(I14&lt;&gt;"",J14="",I14&gt;=Personalstamm!$D$19),Personalstamm!$E$19,IF(AND(I14&lt;&gt;"",J14&lt;Personalstamm!$E$20,I14&gt;=Personalstamm!$D$20),Personalstamm!$E$20-J14,IF(AND(I14&lt;&gt;"",J14&lt;Personalstamm!E$19,I14&gt;=Personalstamm!$D$19),Personalstamm!$E$19-J14,0)))))</f>
        <v/>
      </c>
      <c r="L14" s="79" t="str">
        <f t="shared" ca="1" si="4"/>
        <v/>
      </c>
      <c r="M14" s="93" t="str">
        <f t="shared" si="5"/>
        <v/>
      </c>
      <c r="N14" s="79" t="str">
        <f>IF(OR(M14="",M14="Bitte auswählen"),"",IF(M14="Feiertag",T14*U14,IF(M14="Gleittag",0,VLOOKUP(B14,Personalstamm!$D$8:$F$14,3,FALSE))))</f>
        <v/>
      </c>
      <c r="O14" s="79">
        <f>VLOOKUP(B14,Personalstamm!$D$8:$E$14,2,FALSE)</f>
        <v>8</v>
      </c>
      <c r="P14" s="79" t="str">
        <f t="shared" ca="1" si="6"/>
        <v/>
      </c>
      <c r="Q14" s="65">
        <f t="shared" ca="1" si="9"/>
        <v>0</v>
      </c>
      <c r="R14" s="49"/>
      <c r="S14" s="69" t="str">
        <f>IF(COUNTIF(Allgemein!$H$8:$H$45,A14)&gt;0,"Feiertag","")</f>
        <v/>
      </c>
      <c r="T14" s="97" t="str">
        <f>IFERROR(VLOOKUP(A14,Allgemein!$H$8:$I$45,2,FALSE),"")</f>
        <v/>
      </c>
      <c r="U14" s="97">
        <f>VLOOKUP(B14,Personalstamm!$D$8:$F$14,3,FALSE)</f>
        <v>8</v>
      </c>
      <c r="V14" s="97" t="str">
        <f t="shared" si="7"/>
        <v/>
      </c>
      <c r="W14" s="69" t="str">
        <f t="shared" ca="1" si="8"/>
        <v/>
      </c>
      <c r="X14" s="49"/>
      <c r="Y14" s="49"/>
      <c r="Z14" s="49"/>
      <c r="AA14" s="49"/>
    </row>
    <row r="15" spans="1:27" s="21" customFormat="1" ht="15" customHeight="1" x14ac:dyDescent="0.3">
      <c r="A15" s="39">
        <v>46240</v>
      </c>
      <c r="B15" s="89" t="str">
        <f t="shared" si="0"/>
        <v>Donnerstag</v>
      </c>
      <c r="C15" s="90" t="str">
        <f t="shared" si="1"/>
        <v>Bitte auswählen</v>
      </c>
      <c r="D15" s="90"/>
      <c r="E15" s="91"/>
      <c r="F15" s="91"/>
      <c r="G15" s="91"/>
      <c r="H15" s="91"/>
      <c r="I15" s="79" t="str">
        <f t="shared" ca="1" si="2"/>
        <v/>
      </c>
      <c r="J15" s="79" t="str">
        <f t="shared" ca="1" si="3"/>
        <v/>
      </c>
      <c r="K15" s="79" t="str">
        <f ca="1">IF(I15="","",IF(AND(I15&lt;&gt;"",J15="",I15&gt;=Personalstamm!$D$20),Personalstamm!$E$20,IF(AND(I15&lt;&gt;"",J15="",I15&gt;=Personalstamm!$D$19),Personalstamm!$E$19,IF(AND(I15&lt;&gt;"",J15&lt;Personalstamm!$E$20,I15&gt;=Personalstamm!$D$20),Personalstamm!$E$20-J15,IF(AND(I15&lt;&gt;"",J15&lt;Personalstamm!E$19,I15&gt;=Personalstamm!$D$19),Personalstamm!$E$19-J15,0)))))</f>
        <v/>
      </c>
      <c r="L15" s="79" t="str">
        <f t="shared" ca="1" si="4"/>
        <v/>
      </c>
      <c r="M15" s="93" t="str">
        <f t="shared" si="5"/>
        <v/>
      </c>
      <c r="N15" s="79" t="str">
        <f>IF(OR(M15="",M15="Bitte auswählen"),"",IF(M15="Feiertag",T15*U15,IF(M15="Gleittag",0,VLOOKUP(B15,Personalstamm!$D$8:$F$14,3,FALSE))))</f>
        <v/>
      </c>
      <c r="O15" s="79">
        <f>VLOOKUP(B15,Personalstamm!$D$8:$E$14,2,FALSE)</f>
        <v>8</v>
      </c>
      <c r="P15" s="79" t="str">
        <f t="shared" ca="1" si="6"/>
        <v/>
      </c>
      <c r="Q15" s="65">
        <f t="shared" ca="1" si="9"/>
        <v>0</v>
      </c>
      <c r="R15" s="49"/>
      <c r="S15" s="69" t="str">
        <f>IF(COUNTIF(Allgemein!$H$8:$H$45,A15)&gt;0,"Feiertag","")</f>
        <v/>
      </c>
      <c r="T15" s="97" t="str">
        <f>IFERROR(VLOOKUP(A15,Allgemein!$H$8:$I$45,2,FALSE),"")</f>
        <v/>
      </c>
      <c r="U15" s="97">
        <f>VLOOKUP(B15,Personalstamm!$D$8:$F$14,3,FALSE)</f>
        <v>8</v>
      </c>
      <c r="V15" s="97" t="str">
        <f t="shared" si="7"/>
        <v/>
      </c>
      <c r="W15" s="69" t="str">
        <f t="shared" ca="1" si="8"/>
        <v/>
      </c>
      <c r="X15" s="49"/>
      <c r="Y15" s="49"/>
      <c r="Z15" s="49"/>
      <c r="AA15" s="49"/>
    </row>
    <row r="16" spans="1:27" s="21" customFormat="1" ht="15" customHeight="1" x14ac:dyDescent="0.3">
      <c r="A16" s="39">
        <v>46241</v>
      </c>
      <c r="B16" s="89" t="str">
        <f t="shared" si="0"/>
        <v>Freitag</v>
      </c>
      <c r="C16" s="90" t="str">
        <f t="shared" si="1"/>
        <v>Bitte auswählen</v>
      </c>
      <c r="D16" s="90"/>
      <c r="E16" s="91"/>
      <c r="F16" s="91"/>
      <c r="G16" s="91"/>
      <c r="H16" s="91"/>
      <c r="I16" s="79" t="str">
        <f t="shared" ca="1" si="2"/>
        <v/>
      </c>
      <c r="J16" s="79" t="str">
        <f t="shared" ca="1" si="3"/>
        <v/>
      </c>
      <c r="K16" s="79" t="str">
        <f ca="1">IF(I16="","",IF(AND(I16&lt;&gt;"",J16="",I16&gt;=Personalstamm!$D$20),Personalstamm!$E$20,IF(AND(I16&lt;&gt;"",J16="",I16&gt;=Personalstamm!$D$19),Personalstamm!$E$19,IF(AND(I16&lt;&gt;"",J16&lt;Personalstamm!$E$20,I16&gt;=Personalstamm!$D$20),Personalstamm!$E$20-J16,IF(AND(I16&lt;&gt;"",J16&lt;Personalstamm!E$19,I16&gt;=Personalstamm!$D$19),Personalstamm!$E$19-J16,0)))))</f>
        <v/>
      </c>
      <c r="L16" s="79" t="str">
        <f t="shared" ca="1" si="4"/>
        <v/>
      </c>
      <c r="M16" s="93" t="str">
        <f t="shared" si="5"/>
        <v/>
      </c>
      <c r="N16" s="79" t="str">
        <f>IF(OR(M16="",M16="Bitte auswählen"),"",IF(M16="Feiertag",T16*U16,IF(M16="Gleittag",0,VLOOKUP(B16,Personalstamm!$D$8:$F$14,3,FALSE))))</f>
        <v/>
      </c>
      <c r="O16" s="79">
        <f>VLOOKUP(B16,Personalstamm!$D$8:$E$14,2,FALSE)</f>
        <v>8</v>
      </c>
      <c r="P16" s="79" t="str">
        <f t="shared" ca="1" si="6"/>
        <v/>
      </c>
      <c r="Q16" s="65">
        <f t="shared" ca="1" si="9"/>
        <v>0</v>
      </c>
      <c r="R16" s="49"/>
      <c r="S16" s="69" t="str">
        <f>IF(COUNTIF(Allgemein!$H$8:$H$45,A16)&gt;0,"Feiertag","")</f>
        <v/>
      </c>
      <c r="T16" s="97" t="str">
        <f>IFERROR(VLOOKUP(A16,Allgemein!$H$8:$I$45,2,FALSE),"")</f>
        <v/>
      </c>
      <c r="U16" s="97">
        <f>VLOOKUP(B16,Personalstamm!$D$8:$F$14,3,FALSE)</f>
        <v>8</v>
      </c>
      <c r="V16" s="97" t="str">
        <f t="shared" si="7"/>
        <v/>
      </c>
      <c r="W16" s="69" t="str">
        <f t="shared" ca="1" si="8"/>
        <v/>
      </c>
      <c r="X16" s="49"/>
      <c r="Y16" s="49"/>
      <c r="Z16" s="49"/>
      <c r="AA16" s="49"/>
    </row>
    <row r="17" spans="1:27" s="21" customFormat="1" ht="15" customHeight="1" x14ac:dyDescent="0.3">
      <c r="A17" s="39">
        <v>46242</v>
      </c>
      <c r="B17" s="89" t="str">
        <f t="shared" si="0"/>
        <v>Samstag</v>
      </c>
      <c r="C17" s="90" t="str">
        <f t="shared" si="1"/>
        <v>Wochenende</v>
      </c>
      <c r="D17" s="90"/>
      <c r="E17" s="91"/>
      <c r="F17" s="91"/>
      <c r="G17" s="91"/>
      <c r="H17" s="91"/>
      <c r="I17" s="79" t="str">
        <f t="shared" ca="1" si="2"/>
        <v/>
      </c>
      <c r="J17" s="79" t="str">
        <f t="shared" ca="1" si="3"/>
        <v/>
      </c>
      <c r="K17" s="79" t="str">
        <f ca="1">IF(I17="","",IF(AND(I17&lt;&gt;"",J17="",I17&gt;=Personalstamm!$D$20),Personalstamm!$E$20,IF(AND(I17&lt;&gt;"",J17="",I17&gt;=Personalstamm!$D$19),Personalstamm!$E$19,IF(AND(I17&lt;&gt;"",J17&lt;Personalstamm!$E$20,I17&gt;=Personalstamm!$D$20),Personalstamm!$E$20-J17,IF(AND(I17&lt;&gt;"",J17&lt;Personalstamm!E$19,I17&gt;=Personalstamm!$D$19),Personalstamm!$E$19-J17,0)))))</f>
        <v/>
      </c>
      <c r="L17" s="79" t="str">
        <f t="shared" ca="1" si="4"/>
        <v/>
      </c>
      <c r="M17" s="93" t="str">
        <f t="shared" si="5"/>
        <v/>
      </c>
      <c r="N17" s="79" t="str">
        <f>IF(OR(M17="",M17="Bitte auswählen"),"",IF(M17="Feiertag",T17*U17,IF(M17="Gleittag",0,VLOOKUP(B17,Personalstamm!$D$8:$F$14,3,FALSE))))</f>
        <v/>
      </c>
      <c r="O17" s="79">
        <f>VLOOKUP(B17,Personalstamm!$D$8:$E$14,2,FALSE)</f>
        <v>0</v>
      </c>
      <c r="P17" s="79" t="str">
        <f t="shared" ca="1" si="6"/>
        <v/>
      </c>
      <c r="Q17" s="65">
        <f t="shared" ca="1" si="9"/>
        <v>0</v>
      </c>
      <c r="R17" s="49"/>
      <c r="S17" s="69" t="str">
        <f>IF(COUNTIF(Allgemein!$H$8:$H$45,A17)&gt;0,"Feiertag","")</f>
        <v>Feiertag</v>
      </c>
      <c r="T17" s="97">
        <f>IFERROR(VLOOKUP(A17,Allgemein!$H$8:$I$45,2,FALSE),"")</f>
        <v>0</v>
      </c>
      <c r="U17" s="97">
        <f>VLOOKUP(B17,Personalstamm!$D$8:$F$14,3,FALSE)</f>
        <v>0</v>
      </c>
      <c r="V17" s="97" t="str">
        <f t="shared" si="7"/>
        <v/>
      </c>
      <c r="W17" s="69" t="str">
        <f t="shared" ca="1" si="8"/>
        <v/>
      </c>
      <c r="X17" s="49"/>
      <c r="Y17" s="49"/>
      <c r="Z17" s="49"/>
      <c r="AA17" s="49"/>
    </row>
    <row r="18" spans="1:27" s="21" customFormat="1" ht="15" customHeight="1" x14ac:dyDescent="0.3">
      <c r="A18" s="39">
        <v>46243</v>
      </c>
      <c r="B18" s="89" t="str">
        <f t="shared" si="0"/>
        <v>Sonntag</v>
      </c>
      <c r="C18" s="90" t="str">
        <f t="shared" si="1"/>
        <v>Wochenende</v>
      </c>
      <c r="D18" s="90"/>
      <c r="E18" s="91"/>
      <c r="F18" s="91"/>
      <c r="G18" s="91"/>
      <c r="H18" s="91"/>
      <c r="I18" s="79" t="str">
        <f t="shared" ca="1" si="2"/>
        <v/>
      </c>
      <c r="J18" s="79" t="str">
        <f t="shared" ca="1" si="3"/>
        <v/>
      </c>
      <c r="K18" s="79" t="str">
        <f ca="1">IF(I18="","",IF(AND(I18&lt;&gt;"",J18="",I18&gt;=Personalstamm!$D$20),Personalstamm!$E$20,IF(AND(I18&lt;&gt;"",J18="",I18&gt;=Personalstamm!$D$19),Personalstamm!$E$19,IF(AND(I18&lt;&gt;"",J18&lt;Personalstamm!$E$20,I18&gt;=Personalstamm!$D$20),Personalstamm!$E$20-J18,IF(AND(I18&lt;&gt;"",J18&lt;Personalstamm!E$19,I18&gt;=Personalstamm!$D$19),Personalstamm!$E$19-J18,0)))))</f>
        <v/>
      </c>
      <c r="L18" s="79" t="str">
        <f t="shared" ca="1" si="4"/>
        <v/>
      </c>
      <c r="M18" s="93" t="str">
        <f t="shared" si="5"/>
        <v/>
      </c>
      <c r="N18" s="79" t="str">
        <f>IF(OR(M18="",M18="Bitte auswählen"),"",IF(M18="Feiertag",T18*U18,IF(M18="Gleittag",0,VLOOKUP(B18,Personalstamm!$D$8:$F$14,3,FALSE))))</f>
        <v/>
      </c>
      <c r="O18" s="79">
        <f>VLOOKUP(B18,Personalstamm!$D$8:$E$14,2,FALSE)</f>
        <v>0</v>
      </c>
      <c r="P18" s="79" t="str">
        <f t="shared" ca="1" si="6"/>
        <v/>
      </c>
      <c r="Q18" s="65">
        <f t="shared" ca="1" si="9"/>
        <v>0</v>
      </c>
      <c r="R18" s="49"/>
      <c r="S18" s="69" t="str">
        <f>IF(COUNTIF(Allgemein!$H$8:$H$45,A18)&gt;0,"Feiertag","")</f>
        <v/>
      </c>
      <c r="T18" s="97" t="str">
        <f>IFERROR(VLOOKUP(A18,Allgemein!$H$8:$I$45,2,FALSE),"")</f>
        <v/>
      </c>
      <c r="U18" s="97">
        <f>VLOOKUP(B18,Personalstamm!$D$8:$F$14,3,FALSE)</f>
        <v>0</v>
      </c>
      <c r="V18" s="97" t="str">
        <f t="shared" si="7"/>
        <v/>
      </c>
      <c r="W18" s="69" t="str">
        <f t="shared" ca="1" si="8"/>
        <v/>
      </c>
      <c r="X18" s="49"/>
      <c r="Y18" s="49"/>
      <c r="Z18" s="49"/>
      <c r="AA18" s="49"/>
    </row>
    <row r="19" spans="1:27" s="21" customFormat="1" ht="15" customHeight="1" x14ac:dyDescent="0.3">
      <c r="A19" s="39">
        <v>46244</v>
      </c>
      <c r="B19" s="89" t="str">
        <f t="shared" si="0"/>
        <v>Montag</v>
      </c>
      <c r="C19" s="90" t="str">
        <f t="shared" si="1"/>
        <v>Bitte auswählen</v>
      </c>
      <c r="D19" s="90"/>
      <c r="E19" s="91"/>
      <c r="F19" s="91"/>
      <c r="G19" s="91"/>
      <c r="H19" s="91"/>
      <c r="I19" s="79" t="str">
        <f t="shared" ca="1" si="2"/>
        <v/>
      </c>
      <c r="J19" s="79" t="str">
        <f t="shared" ca="1" si="3"/>
        <v/>
      </c>
      <c r="K19" s="79" t="str">
        <f ca="1">IF(I19="","",IF(AND(I19&lt;&gt;"",J19="",I19&gt;=Personalstamm!$D$20),Personalstamm!$E$20,IF(AND(I19&lt;&gt;"",J19="",I19&gt;=Personalstamm!$D$19),Personalstamm!$E$19,IF(AND(I19&lt;&gt;"",J19&lt;Personalstamm!$E$20,I19&gt;=Personalstamm!$D$20),Personalstamm!$E$20-J19,IF(AND(I19&lt;&gt;"",J19&lt;Personalstamm!E$19,I19&gt;=Personalstamm!$D$19),Personalstamm!$E$19-J19,0)))))</f>
        <v/>
      </c>
      <c r="L19" s="79" t="str">
        <f t="shared" ca="1" si="4"/>
        <v/>
      </c>
      <c r="M19" s="93" t="str">
        <f t="shared" si="5"/>
        <v/>
      </c>
      <c r="N19" s="79" t="str">
        <f>IF(OR(M19="",M19="Bitte auswählen"),"",IF(M19="Feiertag",T19*U19,IF(M19="Gleittag",0,VLOOKUP(B19,Personalstamm!$D$8:$F$14,3,FALSE))))</f>
        <v/>
      </c>
      <c r="O19" s="79">
        <f>VLOOKUP(B19,Personalstamm!$D$8:$E$14,2,FALSE)</f>
        <v>8</v>
      </c>
      <c r="P19" s="79" t="str">
        <f t="shared" ca="1" si="6"/>
        <v/>
      </c>
      <c r="Q19" s="65">
        <f t="shared" ca="1" si="9"/>
        <v>0</v>
      </c>
      <c r="R19" s="49"/>
      <c r="S19" s="69" t="str">
        <f>IF(COUNTIF(Allgemein!$H$8:$H$45,A19)&gt;0,"Feiertag","")</f>
        <v/>
      </c>
      <c r="T19" s="97" t="str">
        <f>IFERROR(VLOOKUP(A19,Allgemein!$H$8:$I$45,2,FALSE),"")</f>
        <v/>
      </c>
      <c r="U19" s="97">
        <f>VLOOKUP(B19,Personalstamm!$D$8:$F$14,3,FALSE)</f>
        <v>8</v>
      </c>
      <c r="V19" s="97" t="str">
        <f t="shared" si="7"/>
        <v/>
      </c>
      <c r="W19" s="69" t="str">
        <f t="shared" ca="1" si="8"/>
        <v/>
      </c>
      <c r="X19" s="49"/>
      <c r="Y19" s="49"/>
      <c r="Z19" s="49"/>
      <c r="AA19" s="49"/>
    </row>
    <row r="20" spans="1:27" s="21" customFormat="1" ht="15" customHeight="1" x14ac:dyDescent="0.3">
      <c r="A20" s="39">
        <v>46245</v>
      </c>
      <c r="B20" s="89" t="str">
        <f t="shared" si="0"/>
        <v>Dienstag</v>
      </c>
      <c r="C20" s="90" t="str">
        <f t="shared" si="1"/>
        <v>Bitte auswählen</v>
      </c>
      <c r="D20" s="90"/>
      <c r="E20" s="91"/>
      <c r="F20" s="91"/>
      <c r="G20" s="91"/>
      <c r="H20" s="91"/>
      <c r="I20" s="79" t="str">
        <f t="shared" ca="1" si="2"/>
        <v/>
      </c>
      <c r="J20" s="79" t="str">
        <f t="shared" ca="1" si="3"/>
        <v/>
      </c>
      <c r="K20" s="79" t="str">
        <f ca="1">IF(I20="","",IF(AND(I20&lt;&gt;"",J20="",I20&gt;=Personalstamm!$D$20),Personalstamm!$E$20,IF(AND(I20&lt;&gt;"",J20="",I20&gt;=Personalstamm!$D$19),Personalstamm!$E$19,IF(AND(I20&lt;&gt;"",J20&lt;Personalstamm!$E$20,I20&gt;=Personalstamm!$D$20),Personalstamm!$E$20-J20,IF(AND(I20&lt;&gt;"",J20&lt;Personalstamm!E$19,I20&gt;=Personalstamm!$D$19),Personalstamm!$E$19-J20,0)))))</f>
        <v/>
      </c>
      <c r="L20" s="79" t="str">
        <f t="shared" ca="1" si="4"/>
        <v/>
      </c>
      <c r="M20" s="93" t="str">
        <f t="shared" si="5"/>
        <v/>
      </c>
      <c r="N20" s="79" t="str">
        <f>IF(OR(M20="",M20="Bitte auswählen"),"",IF(M20="Feiertag",T20*U20,IF(M20="Gleittag",0,VLOOKUP(B20,Personalstamm!$D$8:$F$14,3,FALSE))))</f>
        <v/>
      </c>
      <c r="O20" s="79">
        <f>VLOOKUP(B20,Personalstamm!$D$8:$E$14,2,FALSE)</f>
        <v>8</v>
      </c>
      <c r="P20" s="79" t="str">
        <f t="shared" ca="1" si="6"/>
        <v/>
      </c>
      <c r="Q20" s="65">
        <f t="shared" ca="1" si="9"/>
        <v>0</v>
      </c>
      <c r="R20" s="49"/>
      <c r="S20" s="69" t="str">
        <f>IF(COUNTIF(Allgemein!$H$8:$H$45,A20)&gt;0,"Feiertag","")</f>
        <v/>
      </c>
      <c r="T20" s="97" t="str">
        <f>IFERROR(VLOOKUP(A20,Allgemein!$H$8:$I$45,2,FALSE),"")</f>
        <v/>
      </c>
      <c r="U20" s="97">
        <f>VLOOKUP(B20,Personalstamm!$D$8:$F$14,3,FALSE)</f>
        <v>8</v>
      </c>
      <c r="V20" s="97" t="str">
        <f t="shared" si="7"/>
        <v/>
      </c>
      <c r="W20" s="69" t="str">
        <f t="shared" ca="1" si="8"/>
        <v/>
      </c>
      <c r="X20" s="49"/>
      <c r="Y20" s="49"/>
      <c r="Z20" s="49"/>
      <c r="AA20" s="49"/>
    </row>
    <row r="21" spans="1:27" s="21" customFormat="1" ht="15" customHeight="1" x14ac:dyDescent="0.3">
      <c r="A21" s="39">
        <v>46246</v>
      </c>
      <c r="B21" s="89" t="str">
        <f t="shared" si="0"/>
        <v>Mittwoch</v>
      </c>
      <c r="C21" s="90" t="str">
        <f t="shared" si="1"/>
        <v>Bitte auswählen</v>
      </c>
      <c r="D21" s="90"/>
      <c r="E21" s="91"/>
      <c r="F21" s="91"/>
      <c r="G21" s="91"/>
      <c r="H21" s="91"/>
      <c r="I21" s="79" t="str">
        <f t="shared" ca="1" si="2"/>
        <v/>
      </c>
      <c r="J21" s="79" t="str">
        <f t="shared" ca="1" si="3"/>
        <v/>
      </c>
      <c r="K21" s="79" t="str">
        <f ca="1">IF(I21="","",IF(AND(I21&lt;&gt;"",J21="",I21&gt;=Personalstamm!$D$20),Personalstamm!$E$20,IF(AND(I21&lt;&gt;"",J21="",I21&gt;=Personalstamm!$D$19),Personalstamm!$E$19,IF(AND(I21&lt;&gt;"",J21&lt;Personalstamm!$E$20,I21&gt;=Personalstamm!$D$20),Personalstamm!$E$20-J21,IF(AND(I21&lt;&gt;"",J21&lt;Personalstamm!E$19,I21&gt;=Personalstamm!$D$19),Personalstamm!$E$19-J21,0)))))</f>
        <v/>
      </c>
      <c r="L21" s="79" t="str">
        <f t="shared" ca="1" si="4"/>
        <v/>
      </c>
      <c r="M21" s="93" t="str">
        <f t="shared" si="5"/>
        <v/>
      </c>
      <c r="N21" s="79" t="str">
        <f>IF(OR(M21="",M21="Bitte auswählen"),"",IF(M21="Feiertag",T21*U21,IF(M21="Gleittag",0,VLOOKUP(B21,Personalstamm!$D$8:$F$14,3,FALSE))))</f>
        <v/>
      </c>
      <c r="O21" s="79">
        <f>VLOOKUP(B21,Personalstamm!$D$8:$E$14,2,FALSE)</f>
        <v>8</v>
      </c>
      <c r="P21" s="79" t="str">
        <f t="shared" ca="1" si="6"/>
        <v/>
      </c>
      <c r="Q21" s="65">
        <f t="shared" ca="1" si="9"/>
        <v>0</v>
      </c>
      <c r="R21" s="49"/>
      <c r="S21" s="69" t="str">
        <f>IF(COUNTIF(Allgemein!$H$8:$H$45,A21)&gt;0,"Feiertag","")</f>
        <v/>
      </c>
      <c r="T21" s="97" t="str">
        <f>IFERROR(VLOOKUP(A21,Allgemein!$H$8:$I$45,2,FALSE),"")</f>
        <v/>
      </c>
      <c r="U21" s="97">
        <f>VLOOKUP(B21,Personalstamm!$D$8:$F$14,3,FALSE)</f>
        <v>8</v>
      </c>
      <c r="V21" s="97" t="str">
        <f t="shared" si="7"/>
        <v/>
      </c>
      <c r="W21" s="69" t="str">
        <f t="shared" ca="1" si="8"/>
        <v/>
      </c>
      <c r="X21" s="49"/>
      <c r="Y21" s="49"/>
      <c r="Z21" s="49"/>
      <c r="AA21" s="49"/>
    </row>
    <row r="22" spans="1:27" s="21" customFormat="1" ht="15" customHeight="1" x14ac:dyDescent="0.3">
      <c r="A22" s="39">
        <v>46247</v>
      </c>
      <c r="B22" s="89" t="str">
        <f t="shared" si="0"/>
        <v>Donnerstag</v>
      </c>
      <c r="C22" s="90" t="str">
        <f t="shared" si="1"/>
        <v>Bitte auswählen</v>
      </c>
      <c r="D22" s="90"/>
      <c r="E22" s="91"/>
      <c r="F22" s="91"/>
      <c r="G22" s="91"/>
      <c r="H22" s="91"/>
      <c r="I22" s="79" t="str">
        <f t="shared" ca="1" si="2"/>
        <v/>
      </c>
      <c r="J22" s="79" t="str">
        <f t="shared" ca="1" si="3"/>
        <v/>
      </c>
      <c r="K22" s="79" t="str">
        <f ca="1">IF(I22="","",IF(AND(I22&lt;&gt;"",J22="",I22&gt;=Personalstamm!$D$20),Personalstamm!$E$20,IF(AND(I22&lt;&gt;"",J22="",I22&gt;=Personalstamm!$D$19),Personalstamm!$E$19,IF(AND(I22&lt;&gt;"",J22&lt;Personalstamm!$E$20,I22&gt;=Personalstamm!$D$20),Personalstamm!$E$20-J22,IF(AND(I22&lt;&gt;"",J22&lt;Personalstamm!E$19,I22&gt;=Personalstamm!$D$19),Personalstamm!$E$19-J22,0)))))</f>
        <v/>
      </c>
      <c r="L22" s="79" t="str">
        <f t="shared" ca="1" si="4"/>
        <v/>
      </c>
      <c r="M22" s="93" t="str">
        <f t="shared" si="5"/>
        <v/>
      </c>
      <c r="N22" s="79" t="str">
        <f>IF(OR(M22="",M22="Bitte auswählen"),"",IF(M22="Feiertag",T22*U22,IF(M22="Gleittag",0,VLOOKUP(B22,Personalstamm!$D$8:$F$14,3,FALSE))))</f>
        <v/>
      </c>
      <c r="O22" s="79">
        <f>VLOOKUP(B22,Personalstamm!$D$8:$E$14,2,FALSE)</f>
        <v>8</v>
      </c>
      <c r="P22" s="79" t="str">
        <f t="shared" ca="1" si="6"/>
        <v/>
      </c>
      <c r="Q22" s="65">
        <f t="shared" ca="1" si="9"/>
        <v>0</v>
      </c>
      <c r="R22" s="49"/>
      <c r="S22" s="69" t="str">
        <f>IF(COUNTIF(Allgemein!$H$8:$H$45,A22)&gt;0,"Feiertag","")</f>
        <v/>
      </c>
      <c r="T22" s="97" t="str">
        <f>IFERROR(VLOOKUP(A22,Allgemein!$H$8:$I$45,2,FALSE),"")</f>
        <v/>
      </c>
      <c r="U22" s="97">
        <f>VLOOKUP(B22,Personalstamm!$D$8:$F$14,3,FALSE)</f>
        <v>8</v>
      </c>
      <c r="V22" s="97" t="str">
        <f t="shared" si="7"/>
        <v/>
      </c>
      <c r="W22" s="69" t="str">
        <f t="shared" ca="1" si="8"/>
        <v/>
      </c>
      <c r="X22" s="49"/>
      <c r="Y22" s="49"/>
      <c r="Z22" s="49"/>
      <c r="AA22" s="49"/>
    </row>
    <row r="23" spans="1:27" s="21" customFormat="1" ht="15" customHeight="1" x14ac:dyDescent="0.3">
      <c r="A23" s="39">
        <v>46248</v>
      </c>
      <c r="B23" s="89" t="str">
        <f t="shared" si="0"/>
        <v>Freitag</v>
      </c>
      <c r="C23" s="90" t="str">
        <f t="shared" si="1"/>
        <v>Bitte auswählen</v>
      </c>
      <c r="D23" s="90"/>
      <c r="E23" s="91"/>
      <c r="F23" s="91"/>
      <c r="G23" s="91"/>
      <c r="H23" s="91"/>
      <c r="I23" s="79" t="str">
        <f t="shared" ca="1" si="2"/>
        <v/>
      </c>
      <c r="J23" s="79" t="str">
        <f t="shared" ca="1" si="3"/>
        <v/>
      </c>
      <c r="K23" s="79" t="str">
        <f ca="1">IF(I23="","",IF(AND(I23&lt;&gt;"",J23="",I23&gt;=Personalstamm!$D$20),Personalstamm!$E$20,IF(AND(I23&lt;&gt;"",J23="",I23&gt;=Personalstamm!$D$19),Personalstamm!$E$19,IF(AND(I23&lt;&gt;"",J23&lt;Personalstamm!$E$20,I23&gt;=Personalstamm!$D$20),Personalstamm!$E$20-J23,IF(AND(I23&lt;&gt;"",J23&lt;Personalstamm!E$19,I23&gt;=Personalstamm!$D$19),Personalstamm!$E$19-J23,0)))))</f>
        <v/>
      </c>
      <c r="L23" s="79" t="str">
        <f t="shared" ca="1" si="4"/>
        <v/>
      </c>
      <c r="M23" s="93" t="str">
        <f t="shared" si="5"/>
        <v/>
      </c>
      <c r="N23" s="79" t="str">
        <f>IF(OR(M23="",M23="Bitte auswählen"),"",IF(M23="Feiertag",T23*U23,IF(M23="Gleittag",0,VLOOKUP(B23,Personalstamm!$D$8:$F$14,3,FALSE))))</f>
        <v/>
      </c>
      <c r="O23" s="79">
        <f>VLOOKUP(B23,Personalstamm!$D$8:$E$14,2,FALSE)</f>
        <v>8</v>
      </c>
      <c r="P23" s="79" t="str">
        <f t="shared" ca="1" si="6"/>
        <v/>
      </c>
      <c r="Q23" s="65">
        <f t="shared" ca="1" si="9"/>
        <v>0</v>
      </c>
      <c r="R23" s="49"/>
      <c r="S23" s="69" t="str">
        <f>IF(COUNTIF(Allgemein!$H$8:$H$45,A23)&gt;0,"Feiertag","")</f>
        <v/>
      </c>
      <c r="T23" s="97" t="str">
        <f>IFERROR(VLOOKUP(A23,Allgemein!$H$8:$I$45,2,FALSE),"")</f>
        <v/>
      </c>
      <c r="U23" s="97">
        <f>VLOOKUP(B23,Personalstamm!$D$8:$F$14,3,FALSE)</f>
        <v>8</v>
      </c>
      <c r="V23" s="97" t="str">
        <f t="shared" si="7"/>
        <v/>
      </c>
      <c r="W23" s="69" t="str">
        <f t="shared" ca="1" si="8"/>
        <v/>
      </c>
      <c r="X23" s="49"/>
      <c r="Y23" s="49"/>
      <c r="Z23" s="49"/>
      <c r="AA23" s="49"/>
    </row>
    <row r="24" spans="1:27" s="21" customFormat="1" ht="15" customHeight="1" x14ac:dyDescent="0.3">
      <c r="A24" s="39">
        <v>46249</v>
      </c>
      <c r="B24" s="89" t="str">
        <f t="shared" si="0"/>
        <v>Samstag</v>
      </c>
      <c r="C24" s="90" t="str">
        <f t="shared" si="1"/>
        <v>Fehlzeit</v>
      </c>
      <c r="D24" s="90"/>
      <c r="E24" s="91"/>
      <c r="F24" s="91"/>
      <c r="G24" s="91"/>
      <c r="H24" s="91"/>
      <c r="I24" s="79" t="str">
        <f t="shared" ca="1" si="2"/>
        <v/>
      </c>
      <c r="J24" s="79" t="str">
        <f t="shared" ca="1" si="3"/>
        <v/>
      </c>
      <c r="K24" s="79" t="str">
        <f ca="1">IF(I24="","",IF(AND(I24&lt;&gt;"",J24="",I24&gt;=Personalstamm!$D$20),Personalstamm!$E$20,IF(AND(I24&lt;&gt;"",J24="",I24&gt;=Personalstamm!$D$19),Personalstamm!$E$19,IF(AND(I24&lt;&gt;"",J24&lt;Personalstamm!$E$20,I24&gt;=Personalstamm!$D$20),Personalstamm!$E$20-J24,IF(AND(I24&lt;&gt;"",J24&lt;Personalstamm!E$19,I24&gt;=Personalstamm!$D$19),Personalstamm!$E$19-J24,0)))))</f>
        <v/>
      </c>
      <c r="L24" s="79" t="str">
        <f t="shared" ca="1" si="4"/>
        <v/>
      </c>
      <c r="M24" s="93" t="str">
        <f t="shared" si="5"/>
        <v>Feiertag</v>
      </c>
      <c r="N24" s="79">
        <f>IF(OR(M24="",M24="Bitte auswählen"),"",IF(M24="Feiertag",T24*U24,IF(M24="Gleittag",0,VLOOKUP(B24,Personalstamm!$D$8:$F$14,3,FALSE))))</f>
        <v>0</v>
      </c>
      <c r="O24" s="79">
        <f>VLOOKUP(B24,Personalstamm!$D$8:$E$14,2,FALSE)</f>
        <v>0</v>
      </c>
      <c r="P24" s="79" t="str">
        <f t="shared" ca="1" si="6"/>
        <v/>
      </c>
      <c r="Q24" s="65">
        <f t="shared" ca="1" si="9"/>
        <v>0</v>
      </c>
      <c r="R24" s="49"/>
      <c r="S24" s="69" t="str">
        <f>IF(COUNTIF(Allgemein!$H$8:$H$45,A24)&gt;0,"Feiertag","")</f>
        <v>Feiertag</v>
      </c>
      <c r="T24" s="97">
        <f>IFERROR(VLOOKUP(A24,Allgemein!$H$8:$I$45,2,FALSE),"")</f>
        <v>1</v>
      </c>
      <c r="U24" s="97">
        <f>VLOOKUP(B24,Personalstamm!$D$8:$F$14,3,FALSE)</f>
        <v>0</v>
      </c>
      <c r="V24" s="97" t="str">
        <f t="shared" si="7"/>
        <v/>
      </c>
      <c r="W24" s="69" t="str">
        <f t="shared" ca="1" si="8"/>
        <v/>
      </c>
      <c r="X24" s="49"/>
      <c r="Y24" s="49"/>
      <c r="Z24" s="49"/>
      <c r="AA24" s="49"/>
    </row>
    <row r="25" spans="1:27" s="21" customFormat="1" ht="15" customHeight="1" x14ac:dyDescent="0.3">
      <c r="A25" s="39">
        <v>46250</v>
      </c>
      <c r="B25" s="89" t="str">
        <f t="shared" si="0"/>
        <v>Sonntag</v>
      </c>
      <c r="C25" s="90" t="str">
        <f t="shared" si="1"/>
        <v>Wochenende</v>
      </c>
      <c r="D25" s="90"/>
      <c r="E25" s="91"/>
      <c r="F25" s="91"/>
      <c r="G25" s="91"/>
      <c r="H25" s="91"/>
      <c r="I25" s="79" t="str">
        <f t="shared" ca="1" si="2"/>
        <v/>
      </c>
      <c r="J25" s="79" t="str">
        <f t="shared" ca="1" si="3"/>
        <v/>
      </c>
      <c r="K25" s="79" t="str">
        <f ca="1">IF(I25="","",IF(AND(I25&lt;&gt;"",J25="",I25&gt;=Personalstamm!$D$20),Personalstamm!$E$20,IF(AND(I25&lt;&gt;"",J25="",I25&gt;=Personalstamm!$D$19),Personalstamm!$E$19,IF(AND(I25&lt;&gt;"",J25&lt;Personalstamm!$E$20,I25&gt;=Personalstamm!$D$20),Personalstamm!$E$20-J25,IF(AND(I25&lt;&gt;"",J25&lt;Personalstamm!E$19,I25&gt;=Personalstamm!$D$19),Personalstamm!$E$19-J25,0)))))</f>
        <v/>
      </c>
      <c r="L25" s="79" t="str">
        <f t="shared" ca="1" si="4"/>
        <v/>
      </c>
      <c r="M25" s="93" t="str">
        <f t="shared" si="5"/>
        <v/>
      </c>
      <c r="N25" s="79" t="str">
        <f>IF(OR(M25="",M25="Bitte auswählen"),"",IF(M25="Feiertag",T25*U25,IF(M25="Gleittag",0,VLOOKUP(B25,Personalstamm!$D$8:$F$14,3,FALSE))))</f>
        <v/>
      </c>
      <c r="O25" s="79">
        <f>VLOOKUP(B25,Personalstamm!$D$8:$E$14,2,FALSE)</f>
        <v>0</v>
      </c>
      <c r="P25" s="79" t="str">
        <f t="shared" ca="1" si="6"/>
        <v/>
      </c>
      <c r="Q25" s="65">
        <f t="shared" ca="1" si="9"/>
        <v>0</v>
      </c>
      <c r="R25" s="49"/>
      <c r="S25" s="69" t="str">
        <f>IF(COUNTIF(Allgemein!$H$8:$H$45,A25)&gt;0,"Feiertag","")</f>
        <v/>
      </c>
      <c r="T25" s="97" t="str">
        <f>IFERROR(VLOOKUP(A25,Allgemein!$H$8:$I$45,2,FALSE),"")</f>
        <v/>
      </c>
      <c r="U25" s="97">
        <f>VLOOKUP(B25,Personalstamm!$D$8:$F$14,3,FALSE)</f>
        <v>0</v>
      </c>
      <c r="V25" s="97" t="str">
        <f t="shared" si="7"/>
        <v/>
      </c>
      <c r="W25" s="69" t="str">
        <f t="shared" ca="1" si="8"/>
        <v/>
      </c>
      <c r="X25" s="49"/>
      <c r="Y25" s="49"/>
      <c r="Z25" s="49"/>
      <c r="AA25" s="49"/>
    </row>
    <row r="26" spans="1:27" s="21" customFormat="1" ht="15" customHeight="1" x14ac:dyDescent="0.3">
      <c r="A26" s="39">
        <v>46251</v>
      </c>
      <c r="B26" s="89" t="str">
        <f t="shared" si="0"/>
        <v>Montag</v>
      </c>
      <c r="C26" s="90" t="str">
        <f t="shared" si="1"/>
        <v>Bitte auswählen</v>
      </c>
      <c r="D26" s="90"/>
      <c r="E26" s="91"/>
      <c r="F26" s="91"/>
      <c r="G26" s="91"/>
      <c r="H26" s="91"/>
      <c r="I26" s="79" t="str">
        <f t="shared" ca="1" si="2"/>
        <v/>
      </c>
      <c r="J26" s="79" t="str">
        <f t="shared" ca="1" si="3"/>
        <v/>
      </c>
      <c r="K26" s="79" t="str">
        <f ca="1">IF(I26="","",IF(AND(I26&lt;&gt;"",J26="",I26&gt;=Personalstamm!$D$20),Personalstamm!$E$20,IF(AND(I26&lt;&gt;"",J26="",I26&gt;=Personalstamm!$D$19),Personalstamm!$E$19,IF(AND(I26&lt;&gt;"",J26&lt;Personalstamm!$E$20,I26&gt;=Personalstamm!$D$20),Personalstamm!$E$20-J26,IF(AND(I26&lt;&gt;"",J26&lt;Personalstamm!E$19,I26&gt;=Personalstamm!$D$19),Personalstamm!$E$19-J26,0)))))</f>
        <v/>
      </c>
      <c r="L26" s="79" t="str">
        <f t="shared" ca="1" si="4"/>
        <v/>
      </c>
      <c r="M26" s="93" t="str">
        <f t="shared" si="5"/>
        <v/>
      </c>
      <c r="N26" s="79" t="str">
        <f>IF(OR(M26="",M26="Bitte auswählen"),"",IF(M26="Feiertag",T26*U26,IF(M26="Gleittag",0,VLOOKUP(B26,Personalstamm!$D$8:$F$14,3,FALSE))))</f>
        <v/>
      </c>
      <c r="O26" s="79">
        <f>VLOOKUP(B26,Personalstamm!$D$8:$E$14,2,FALSE)</f>
        <v>8</v>
      </c>
      <c r="P26" s="79" t="str">
        <f t="shared" ca="1" si="6"/>
        <v/>
      </c>
      <c r="Q26" s="65">
        <f t="shared" ca="1" si="9"/>
        <v>0</v>
      </c>
      <c r="R26" s="49"/>
      <c r="S26" s="69" t="str">
        <f>IF(COUNTIF(Allgemein!$H$8:$H$45,A26)&gt;0,"Feiertag","")</f>
        <v/>
      </c>
      <c r="T26" s="97" t="str">
        <f>IFERROR(VLOOKUP(A26,Allgemein!$H$8:$I$45,2,FALSE),"")</f>
        <v/>
      </c>
      <c r="U26" s="97">
        <f>VLOOKUP(B26,Personalstamm!$D$8:$F$14,3,FALSE)</f>
        <v>8</v>
      </c>
      <c r="V26" s="97" t="str">
        <f t="shared" si="7"/>
        <v/>
      </c>
      <c r="W26" s="69" t="str">
        <f t="shared" ca="1" si="8"/>
        <v/>
      </c>
      <c r="X26" s="49"/>
      <c r="Y26" s="49"/>
      <c r="Z26" s="49"/>
      <c r="AA26" s="49"/>
    </row>
    <row r="27" spans="1:27" s="21" customFormat="1" ht="15" customHeight="1" x14ac:dyDescent="0.3">
      <c r="A27" s="39">
        <v>46252</v>
      </c>
      <c r="B27" s="89" t="str">
        <f t="shared" si="0"/>
        <v>Dienstag</v>
      </c>
      <c r="C27" s="90" t="str">
        <f t="shared" si="1"/>
        <v>Bitte auswählen</v>
      </c>
      <c r="D27" s="90"/>
      <c r="E27" s="91"/>
      <c r="F27" s="91"/>
      <c r="G27" s="91"/>
      <c r="H27" s="91"/>
      <c r="I27" s="79" t="str">
        <f t="shared" ca="1" si="2"/>
        <v/>
      </c>
      <c r="J27" s="79" t="str">
        <f t="shared" ca="1" si="3"/>
        <v/>
      </c>
      <c r="K27" s="79" t="str">
        <f ca="1">IF(I27="","",IF(AND(I27&lt;&gt;"",J27="",I27&gt;=Personalstamm!$D$20),Personalstamm!$E$20,IF(AND(I27&lt;&gt;"",J27="",I27&gt;=Personalstamm!$D$19),Personalstamm!$E$19,IF(AND(I27&lt;&gt;"",J27&lt;Personalstamm!$E$20,I27&gt;=Personalstamm!$D$20),Personalstamm!$E$20-J27,IF(AND(I27&lt;&gt;"",J27&lt;Personalstamm!E$19,I27&gt;=Personalstamm!$D$19),Personalstamm!$E$19-J27,0)))))</f>
        <v/>
      </c>
      <c r="L27" s="79" t="str">
        <f t="shared" ca="1" si="4"/>
        <v/>
      </c>
      <c r="M27" s="93" t="str">
        <f t="shared" si="5"/>
        <v/>
      </c>
      <c r="N27" s="79" t="str">
        <f>IF(OR(M27="",M27="Bitte auswählen"),"",IF(M27="Feiertag",T27*U27,IF(M27="Gleittag",0,VLOOKUP(B27,Personalstamm!$D$8:$F$14,3,FALSE))))</f>
        <v/>
      </c>
      <c r="O27" s="79">
        <f>VLOOKUP(B27,Personalstamm!$D$8:$E$14,2,FALSE)</f>
        <v>8</v>
      </c>
      <c r="P27" s="79" t="str">
        <f t="shared" ca="1" si="6"/>
        <v/>
      </c>
      <c r="Q27" s="65">
        <f t="shared" ca="1" si="9"/>
        <v>0</v>
      </c>
      <c r="R27" s="49"/>
      <c r="S27" s="69" t="str">
        <f>IF(COUNTIF(Allgemein!$H$8:$H$45,A27)&gt;0,"Feiertag","")</f>
        <v/>
      </c>
      <c r="T27" s="97" t="str">
        <f>IFERROR(VLOOKUP(A27,Allgemein!$H$8:$I$45,2,FALSE),"")</f>
        <v/>
      </c>
      <c r="U27" s="97">
        <f>VLOOKUP(B27,Personalstamm!$D$8:$F$14,3,FALSE)</f>
        <v>8</v>
      </c>
      <c r="V27" s="97" t="str">
        <f t="shared" si="7"/>
        <v/>
      </c>
      <c r="W27" s="69" t="str">
        <f t="shared" ca="1" si="8"/>
        <v/>
      </c>
      <c r="X27" s="49"/>
      <c r="Y27" s="49"/>
      <c r="Z27" s="49"/>
      <c r="AA27" s="49"/>
    </row>
    <row r="28" spans="1:27" s="21" customFormat="1" ht="15" customHeight="1" x14ac:dyDescent="0.3">
      <c r="A28" s="39">
        <v>46253</v>
      </c>
      <c r="B28" s="89" t="str">
        <f t="shared" si="0"/>
        <v>Mittwoch</v>
      </c>
      <c r="C28" s="90" t="str">
        <f t="shared" si="1"/>
        <v>Bitte auswählen</v>
      </c>
      <c r="D28" s="90"/>
      <c r="E28" s="91"/>
      <c r="F28" s="91"/>
      <c r="G28" s="91"/>
      <c r="H28" s="91"/>
      <c r="I28" s="79" t="str">
        <f t="shared" ca="1" si="2"/>
        <v/>
      </c>
      <c r="J28" s="79" t="str">
        <f t="shared" ca="1" si="3"/>
        <v/>
      </c>
      <c r="K28" s="79" t="str">
        <f ca="1">IF(I28="","",IF(AND(I28&lt;&gt;"",J28="",I28&gt;=Personalstamm!$D$20),Personalstamm!$E$20,IF(AND(I28&lt;&gt;"",J28="",I28&gt;=Personalstamm!$D$19),Personalstamm!$E$19,IF(AND(I28&lt;&gt;"",J28&lt;Personalstamm!$E$20,I28&gt;=Personalstamm!$D$20),Personalstamm!$E$20-J28,IF(AND(I28&lt;&gt;"",J28&lt;Personalstamm!E$19,I28&gt;=Personalstamm!$D$19),Personalstamm!$E$19-J28,0)))))</f>
        <v/>
      </c>
      <c r="L28" s="79" t="str">
        <f t="shared" ca="1" si="4"/>
        <v/>
      </c>
      <c r="M28" s="93" t="str">
        <f t="shared" si="5"/>
        <v/>
      </c>
      <c r="N28" s="79" t="str">
        <f>IF(OR(M28="",M28="Bitte auswählen"),"",IF(M28="Feiertag",T28*U28,IF(M28="Gleittag",0,VLOOKUP(B28,Personalstamm!$D$8:$F$14,3,FALSE))))</f>
        <v/>
      </c>
      <c r="O28" s="79">
        <f>VLOOKUP(B28,Personalstamm!$D$8:$E$14,2,FALSE)</f>
        <v>8</v>
      </c>
      <c r="P28" s="79" t="str">
        <f t="shared" ca="1" si="6"/>
        <v/>
      </c>
      <c r="Q28" s="65">
        <f t="shared" ca="1" si="9"/>
        <v>0</v>
      </c>
      <c r="R28" s="49"/>
      <c r="S28" s="69" t="str">
        <f>IF(COUNTIF(Allgemein!$H$8:$H$45,A28)&gt;0,"Feiertag","")</f>
        <v/>
      </c>
      <c r="T28" s="97" t="str">
        <f>IFERROR(VLOOKUP(A28,Allgemein!$H$8:$I$45,2,FALSE),"")</f>
        <v/>
      </c>
      <c r="U28" s="97">
        <f>VLOOKUP(B28,Personalstamm!$D$8:$F$14,3,FALSE)</f>
        <v>8</v>
      </c>
      <c r="V28" s="97" t="str">
        <f t="shared" si="7"/>
        <v/>
      </c>
      <c r="W28" s="69" t="str">
        <f t="shared" ca="1" si="8"/>
        <v/>
      </c>
      <c r="X28" s="49"/>
      <c r="Y28" s="49"/>
      <c r="Z28" s="49"/>
      <c r="AA28" s="49"/>
    </row>
    <row r="29" spans="1:27" s="21" customFormat="1" ht="15" customHeight="1" x14ac:dyDescent="0.3">
      <c r="A29" s="39">
        <v>46254</v>
      </c>
      <c r="B29" s="89" t="str">
        <f t="shared" si="0"/>
        <v>Donnerstag</v>
      </c>
      <c r="C29" s="90" t="str">
        <f t="shared" si="1"/>
        <v>Bitte auswählen</v>
      </c>
      <c r="D29" s="90"/>
      <c r="E29" s="91"/>
      <c r="F29" s="91"/>
      <c r="G29" s="91"/>
      <c r="H29" s="91"/>
      <c r="I29" s="79" t="str">
        <f t="shared" ca="1" si="2"/>
        <v/>
      </c>
      <c r="J29" s="79" t="str">
        <f t="shared" ca="1" si="3"/>
        <v/>
      </c>
      <c r="K29" s="79" t="str">
        <f ca="1">IF(I29="","",IF(AND(I29&lt;&gt;"",J29="",I29&gt;=Personalstamm!$D$20),Personalstamm!$E$20,IF(AND(I29&lt;&gt;"",J29="",I29&gt;=Personalstamm!$D$19),Personalstamm!$E$19,IF(AND(I29&lt;&gt;"",J29&lt;Personalstamm!$E$20,I29&gt;=Personalstamm!$D$20),Personalstamm!$E$20-J29,IF(AND(I29&lt;&gt;"",J29&lt;Personalstamm!E$19,I29&gt;=Personalstamm!$D$19),Personalstamm!$E$19-J29,0)))))</f>
        <v/>
      </c>
      <c r="L29" s="79" t="str">
        <f t="shared" ca="1" si="4"/>
        <v/>
      </c>
      <c r="M29" s="93" t="str">
        <f t="shared" si="5"/>
        <v/>
      </c>
      <c r="N29" s="79" t="str">
        <f>IF(OR(M29="",M29="Bitte auswählen"),"",IF(M29="Feiertag",T29*U29,IF(M29="Gleittag",0,VLOOKUP(B29,Personalstamm!$D$8:$F$14,3,FALSE))))</f>
        <v/>
      </c>
      <c r="O29" s="79">
        <f>VLOOKUP(B29,Personalstamm!$D$8:$E$14,2,FALSE)</f>
        <v>8</v>
      </c>
      <c r="P29" s="79" t="str">
        <f t="shared" ca="1" si="6"/>
        <v/>
      </c>
      <c r="Q29" s="65">
        <f t="shared" ca="1" si="9"/>
        <v>0</v>
      </c>
      <c r="R29" s="49"/>
      <c r="S29" s="69" t="str">
        <f>IF(COUNTIF(Allgemein!$H$8:$H$45,A29)&gt;0,"Feiertag","")</f>
        <v/>
      </c>
      <c r="T29" s="97" t="str">
        <f>IFERROR(VLOOKUP(A29,Allgemein!$H$8:$I$45,2,FALSE),"")</f>
        <v/>
      </c>
      <c r="U29" s="97">
        <f>VLOOKUP(B29,Personalstamm!$D$8:$F$14,3,FALSE)</f>
        <v>8</v>
      </c>
      <c r="V29" s="97" t="str">
        <f t="shared" si="7"/>
        <v/>
      </c>
      <c r="W29" s="69" t="str">
        <f t="shared" ca="1" si="8"/>
        <v/>
      </c>
      <c r="X29" s="49"/>
      <c r="Y29" s="49"/>
      <c r="Z29" s="49"/>
      <c r="AA29" s="49"/>
    </row>
    <row r="30" spans="1:27" s="21" customFormat="1" ht="15" customHeight="1" x14ac:dyDescent="0.3">
      <c r="A30" s="39">
        <v>46255</v>
      </c>
      <c r="B30" s="89" t="str">
        <f t="shared" si="0"/>
        <v>Freitag</v>
      </c>
      <c r="C30" s="90" t="str">
        <f t="shared" si="1"/>
        <v>Bitte auswählen</v>
      </c>
      <c r="D30" s="90"/>
      <c r="E30" s="91"/>
      <c r="F30" s="91"/>
      <c r="G30" s="91"/>
      <c r="H30" s="91"/>
      <c r="I30" s="79" t="str">
        <f t="shared" ca="1" si="2"/>
        <v/>
      </c>
      <c r="J30" s="79" t="str">
        <f t="shared" ca="1" si="3"/>
        <v/>
      </c>
      <c r="K30" s="79" t="str">
        <f ca="1">IF(I30="","",IF(AND(I30&lt;&gt;"",J30="",I30&gt;=Personalstamm!$D$20),Personalstamm!$E$20,IF(AND(I30&lt;&gt;"",J30="",I30&gt;=Personalstamm!$D$19),Personalstamm!$E$19,IF(AND(I30&lt;&gt;"",J30&lt;Personalstamm!$E$20,I30&gt;=Personalstamm!$D$20),Personalstamm!$E$20-J30,IF(AND(I30&lt;&gt;"",J30&lt;Personalstamm!E$19,I30&gt;=Personalstamm!$D$19),Personalstamm!$E$19-J30,0)))))</f>
        <v/>
      </c>
      <c r="L30" s="79" t="str">
        <f t="shared" ca="1" si="4"/>
        <v/>
      </c>
      <c r="M30" s="93" t="str">
        <f t="shared" si="5"/>
        <v/>
      </c>
      <c r="N30" s="79" t="str">
        <f>IF(OR(M30="",M30="Bitte auswählen"),"",IF(M30="Feiertag",T30*U30,IF(M30="Gleittag",0,VLOOKUP(B30,Personalstamm!$D$8:$F$14,3,FALSE))))</f>
        <v/>
      </c>
      <c r="O30" s="79">
        <f>VLOOKUP(B30,Personalstamm!$D$8:$E$14,2,FALSE)</f>
        <v>8</v>
      </c>
      <c r="P30" s="79" t="str">
        <f t="shared" ca="1" si="6"/>
        <v/>
      </c>
      <c r="Q30" s="65">
        <f t="shared" ca="1" si="9"/>
        <v>0</v>
      </c>
      <c r="R30" s="49"/>
      <c r="S30" s="69" t="str">
        <f>IF(COUNTIF(Allgemein!$H$8:$H$45,A30)&gt;0,"Feiertag","")</f>
        <v/>
      </c>
      <c r="T30" s="97" t="str">
        <f>IFERROR(VLOOKUP(A30,Allgemein!$H$8:$I$45,2,FALSE),"")</f>
        <v/>
      </c>
      <c r="U30" s="97">
        <f>VLOOKUP(B30,Personalstamm!$D$8:$F$14,3,FALSE)</f>
        <v>8</v>
      </c>
      <c r="V30" s="97" t="str">
        <f t="shared" si="7"/>
        <v/>
      </c>
      <c r="W30" s="69" t="str">
        <f t="shared" ca="1" si="8"/>
        <v/>
      </c>
      <c r="X30" s="49"/>
      <c r="Y30" s="49"/>
      <c r="Z30" s="49"/>
      <c r="AA30" s="49"/>
    </row>
    <row r="31" spans="1:27" s="21" customFormat="1" ht="15" customHeight="1" x14ac:dyDescent="0.3">
      <c r="A31" s="39">
        <v>46256</v>
      </c>
      <c r="B31" s="89" t="str">
        <f t="shared" si="0"/>
        <v>Samstag</v>
      </c>
      <c r="C31" s="90" t="str">
        <f t="shared" si="1"/>
        <v>Wochenende</v>
      </c>
      <c r="D31" s="90"/>
      <c r="E31" s="91"/>
      <c r="F31" s="91"/>
      <c r="G31" s="91"/>
      <c r="H31" s="91"/>
      <c r="I31" s="79" t="str">
        <f t="shared" ca="1" si="2"/>
        <v/>
      </c>
      <c r="J31" s="79" t="str">
        <f t="shared" ca="1" si="3"/>
        <v/>
      </c>
      <c r="K31" s="79" t="str">
        <f ca="1">IF(I31="","",IF(AND(I31&lt;&gt;"",J31="",I31&gt;=Personalstamm!$D$20),Personalstamm!$E$20,IF(AND(I31&lt;&gt;"",J31="",I31&gt;=Personalstamm!$D$19),Personalstamm!$E$19,IF(AND(I31&lt;&gt;"",J31&lt;Personalstamm!$E$20,I31&gt;=Personalstamm!$D$20),Personalstamm!$E$20-J31,IF(AND(I31&lt;&gt;"",J31&lt;Personalstamm!E$19,I31&gt;=Personalstamm!$D$19),Personalstamm!$E$19-J31,0)))))</f>
        <v/>
      </c>
      <c r="L31" s="79" t="str">
        <f t="shared" ca="1" si="4"/>
        <v/>
      </c>
      <c r="M31" s="93" t="str">
        <f t="shared" si="5"/>
        <v/>
      </c>
      <c r="N31" s="79" t="str">
        <f>IF(OR(M31="",M31="Bitte auswählen"),"",IF(M31="Feiertag",T31*U31,IF(M31="Gleittag",0,VLOOKUP(B31,Personalstamm!$D$8:$F$14,3,FALSE))))</f>
        <v/>
      </c>
      <c r="O31" s="79">
        <f>VLOOKUP(B31,Personalstamm!$D$8:$E$14,2,FALSE)</f>
        <v>0</v>
      </c>
      <c r="P31" s="79" t="str">
        <f t="shared" ca="1" si="6"/>
        <v/>
      </c>
      <c r="Q31" s="65">
        <f t="shared" ca="1" si="9"/>
        <v>0</v>
      </c>
      <c r="R31" s="49"/>
      <c r="S31" s="69" t="str">
        <f>IF(COUNTIF(Allgemein!$H$8:$H$45,A31)&gt;0,"Feiertag","")</f>
        <v/>
      </c>
      <c r="T31" s="97" t="str">
        <f>IFERROR(VLOOKUP(A31,Allgemein!$H$8:$I$45,2,FALSE),"")</f>
        <v/>
      </c>
      <c r="U31" s="97">
        <f>VLOOKUP(B31,Personalstamm!$D$8:$F$14,3,FALSE)</f>
        <v>0</v>
      </c>
      <c r="V31" s="97" t="str">
        <f t="shared" si="7"/>
        <v/>
      </c>
      <c r="W31" s="69" t="str">
        <f t="shared" ca="1" si="8"/>
        <v/>
      </c>
      <c r="X31" s="49"/>
      <c r="Y31" s="49"/>
      <c r="Z31" s="49"/>
      <c r="AA31" s="49"/>
    </row>
    <row r="32" spans="1:27" s="21" customFormat="1" ht="15" customHeight="1" x14ac:dyDescent="0.3">
      <c r="A32" s="39">
        <v>46257</v>
      </c>
      <c r="B32" s="89" t="str">
        <f t="shared" si="0"/>
        <v>Sonntag</v>
      </c>
      <c r="C32" s="90" t="str">
        <f t="shared" si="1"/>
        <v>Wochenende</v>
      </c>
      <c r="D32" s="90"/>
      <c r="E32" s="91"/>
      <c r="F32" s="91"/>
      <c r="G32" s="91"/>
      <c r="H32" s="91"/>
      <c r="I32" s="79" t="str">
        <f t="shared" ca="1" si="2"/>
        <v/>
      </c>
      <c r="J32" s="79" t="str">
        <f t="shared" ca="1" si="3"/>
        <v/>
      </c>
      <c r="K32" s="79" t="str">
        <f ca="1">IF(I32="","",IF(AND(I32&lt;&gt;"",J32="",I32&gt;=Personalstamm!$D$20),Personalstamm!$E$20,IF(AND(I32&lt;&gt;"",J32="",I32&gt;=Personalstamm!$D$19),Personalstamm!$E$19,IF(AND(I32&lt;&gt;"",J32&lt;Personalstamm!$E$20,I32&gt;=Personalstamm!$D$20),Personalstamm!$E$20-J32,IF(AND(I32&lt;&gt;"",J32&lt;Personalstamm!E$19,I32&gt;=Personalstamm!$D$19),Personalstamm!$E$19-J32,0)))))</f>
        <v/>
      </c>
      <c r="L32" s="79" t="str">
        <f t="shared" ca="1" si="4"/>
        <v/>
      </c>
      <c r="M32" s="93" t="str">
        <f t="shared" si="5"/>
        <v/>
      </c>
      <c r="N32" s="79" t="str">
        <f>IF(OR(M32="",M32="Bitte auswählen"),"",IF(M32="Feiertag",T32*U32,IF(M32="Gleittag",0,VLOOKUP(B32,Personalstamm!$D$8:$F$14,3,FALSE))))</f>
        <v/>
      </c>
      <c r="O32" s="79">
        <f>VLOOKUP(B32,Personalstamm!$D$8:$E$14,2,FALSE)</f>
        <v>0</v>
      </c>
      <c r="P32" s="79" t="str">
        <f t="shared" ca="1" si="6"/>
        <v/>
      </c>
      <c r="Q32" s="65">
        <f t="shared" ca="1" si="9"/>
        <v>0</v>
      </c>
      <c r="R32" s="49"/>
      <c r="S32" s="69" t="str">
        <f>IF(COUNTIF(Allgemein!$H$8:$H$45,A32)&gt;0,"Feiertag","")</f>
        <v/>
      </c>
      <c r="T32" s="97" t="str">
        <f>IFERROR(VLOOKUP(A32,Allgemein!$H$8:$I$45,2,FALSE),"")</f>
        <v/>
      </c>
      <c r="U32" s="97">
        <f>VLOOKUP(B32,Personalstamm!$D$8:$F$14,3,FALSE)</f>
        <v>0</v>
      </c>
      <c r="V32" s="97" t="str">
        <f t="shared" si="7"/>
        <v/>
      </c>
      <c r="W32" s="69" t="str">
        <f t="shared" ca="1" si="8"/>
        <v/>
      </c>
      <c r="X32" s="49"/>
      <c r="Y32" s="49"/>
      <c r="Z32" s="49"/>
      <c r="AA32" s="49"/>
    </row>
    <row r="33" spans="1:27" s="21" customFormat="1" ht="15" customHeight="1" x14ac:dyDescent="0.3">
      <c r="A33" s="39">
        <v>46258</v>
      </c>
      <c r="B33" s="89" t="str">
        <f t="shared" si="0"/>
        <v>Montag</v>
      </c>
      <c r="C33" s="90" t="str">
        <f t="shared" si="1"/>
        <v>Bitte auswählen</v>
      </c>
      <c r="D33" s="90"/>
      <c r="E33" s="91"/>
      <c r="F33" s="91"/>
      <c r="G33" s="91"/>
      <c r="H33" s="91"/>
      <c r="I33" s="79" t="str">
        <f t="shared" ca="1" si="2"/>
        <v/>
      </c>
      <c r="J33" s="79" t="str">
        <f t="shared" ca="1" si="3"/>
        <v/>
      </c>
      <c r="K33" s="79" t="str">
        <f ca="1">IF(I33="","",IF(AND(I33&lt;&gt;"",J33="",I33&gt;=Personalstamm!$D$20),Personalstamm!$E$20,IF(AND(I33&lt;&gt;"",J33="",I33&gt;=Personalstamm!$D$19),Personalstamm!$E$19,IF(AND(I33&lt;&gt;"",J33&lt;Personalstamm!$E$20,I33&gt;=Personalstamm!$D$20),Personalstamm!$E$20-J33,IF(AND(I33&lt;&gt;"",J33&lt;Personalstamm!E$19,I33&gt;=Personalstamm!$D$19),Personalstamm!$E$19-J33,0)))))</f>
        <v/>
      </c>
      <c r="L33" s="79" t="str">
        <f t="shared" ca="1" si="4"/>
        <v/>
      </c>
      <c r="M33" s="93" t="str">
        <f t="shared" si="5"/>
        <v/>
      </c>
      <c r="N33" s="79" t="str">
        <f>IF(OR(M33="",M33="Bitte auswählen"),"",IF(M33="Feiertag",T33*U33,IF(M33="Gleittag",0,VLOOKUP(B33,Personalstamm!$D$8:$F$14,3,FALSE))))</f>
        <v/>
      </c>
      <c r="O33" s="79">
        <f>VLOOKUP(B33,Personalstamm!$D$8:$E$14,2,FALSE)</f>
        <v>8</v>
      </c>
      <c r="P33" s="79" t="str">
        <f t="shared" ca="1" si="6"/>
        <v/>
      </c>
      <c r="Q33" s="65">
        <f t="shared" ca="1" si="9"/>
        <v>0</v>
      </c>
      <c r="R33" s="49"/>
      <c r="S33" s="69" t="str">
        <f>IF(COUNTIF(Allgemein!$H$8:$H$45,A33)&gt;0,"Feiertag","")</f>
        <v/>
      </c>
      <c r="T33" s="97" t="str">
        <f>IFERROR(VLOOKUP(A33,Allgemein!$H$8:$I$45,2,FALSE),"")</f>
        <v/>
      </c>
      <c r="U33" s="97">
        <f>VLOOKUP(B33,Personalstamm!$D$8:$F$14,3,FALSE)</f>
        <v>8</v>
      </c>
      <c r="V33" s="97" t="str">
        <f t="shared" si="7"/>
        <v/>
      </c>
      <c r="W33" s="69" t="str">
        <f t="shared" ca="1" si="8"/>
        <v/>
      </c>
      <c r="X33" s="49"/>
      <c r="Y33" s="49"/>
      <c r="Z33" s="49"/>
      <c r="AA33" s="49"/>
    </row>
    <row r="34" spans="1:27" s="21" customFormat="1" ht="15" customHeight="1" x14ac:dyDescent="0.3">
      <c r="A34" s="39">
        <v>46259</v>
      </c>
      <c r="B34" s="89" t="str">
        <f t="shared" si="0"/>
        <v>Dienstag</v>
      </c>
      <c r="C34" s="90" t="str">
        <f t="shared" si="1"/>
        <v>Bitte auswählen</v>
      </c>
      <c r="D34" s="90"/>
      <c r="E34" s="91"/>
      <c r="F34" s="91"/>
      <c r="G34" s="91"/>
      <c r="H34" s="91"/>
      <c r="I34" s="79" t="str">
        <f t="shared" ca="1" si="2"/>
        <v/>
      </c>
      <c r="J34" s="79" t="str">
        <f t="shared" ca="1" si="3"/>
        <v/>
      </c>
      <c r="K34" s="79" t="str">
        <f ca="1">IF(I34="","",IF(AND(I34&lt;&gt;"",J34="",I34&gt;=Personalstamm!$D$20),Personalstamm!$E$20,IF(AND(I34&lt;&gt;"",J34="",I34&gt;=Personalstamm!$D$19),Personalstamm!$E$19,IF(AND(I34&lt;&gt;"",J34&lt;Personalstamm!$E$20,I34&gt;=Personalstamm!$D$20),Personalstamm!$E$20-J34,IF(AND(I34&lt;&gt;"",J34&lt;Personalstamm!E$19,I34&gt;=Personalstamm!$D$19),Personalstamm!$E$19-J34,0)))))</f>
        <v/>
      </c>
      <c r="L34" s="79" t="str">
        <f t="shared" ca="1" si="4"/>
        <v/>
      </c>
      <c r="M34" s="93" t="str">
        <f t="shared" si="5"/>
        <v/>
      </c>
      <c r="N34" s="79" t="str">
        <f>IF(OR(M34="",M34="Bitte auswählen"),"",IF(M34="Feiertag",T34*U34,IF(M34="Gleittag",0,VLOOKUP(B34,Personalstamm!$D$8:$F$14,3,FALSE))))</f>
        <v/>
      </c>
      <c r="O34" s="79">
        <f>VLOOKUP(B34,Personalstamm!$D$8:$E$14,2,FALSE)</f>
        <v>8</v>
      </c>
      <c r="P34" s="79" t="str">
        <f t="shared" ca="1" si="6"/>
        <v/>
      </c>
      <c r="Q34" s="65">
        <f t="shared" ca="1" si="9"/>
        <v>0</v>
      </c>
      <c r="R34" s="49"/>
      <c r="S34" s="69" t="str">
        <f>IF(COUNTIF(Allgemein!$H$8:$H$45,A34)&gt;0,"Feiertag","")</f>
        <v/>
      </c>
      <c r="T34" s="97" t="str">
        <f>IFERROR(VLOOKUP(A34,Allgemein!$H$8:$I$45,2,FALSE),"")</f>
        <v/>
      </c>
      <c r="U34" s="97">
        <f>VLOOKUP(B34,Personalstamm!$D$8:$F$14,3,FALSE)</f>
        <v>8</v>
      </c>
      <c r="V34" s="97" t="str">
        <f t="shared" si="7"/>
        <v/>
      </c>
      <c r="W34" s="69" t="str">
        <f t="shared" ca="1" si="8"/>
        <v/>
      </c>
      <c r="X34" s="49"/>
      <c r="Y34" s="49"/>
      <c r="Z34" s="49"/>
      <c r="AA34" s="49"/>
    </row>
    <row r="35" spans="1:27" s="21" customFormat="1" ht="15" customHeight="1" x14ac:dyDescent="0.3">
      <c r="A35" s="39">
        <v>46260</v>
      </c>
      <c r="B35" s="89" t="str">
        <f t="shared" si="0"/>
        <v>Mittwoch</v>
      </c>
      <c r="C35" s="90" t="str">
        <f t="shared" si="1"/>
        <v>Bitte auswählen</v>
      </c>
      <c r="D35" s="90"/>
      <c r="E35" s="91"/>
      <c r="F35" s="91"/>
      <c r="G35" s="91"/>
      <c r="H35" s="91"/>
      <c r="I35" s="79" t="str">
        <f t="shared" ca="1" si="2"/>
        <v/>
      </c>
      <c r="J35" s="79" t="str">
        <f t="shared" ca="1" si="3"/>
        <v/>
      </c>
      <c r="K35" s="79" t="str">
        <f ca="1">IF(I35="","",IF(AND(I35&lt;&gt;"",J35="",I35&gt;=Personalstamm!$D$20),Personalstamm!$E$20,IF(AND(I35&lt;&gt;"",J35="",I35&gt;=Personalstamm!$D$19),Personalstamm!$E$19,IF(AND(I35&lt;&gt;"",J35&lt;Personalstamm!$E$20,I35&gt;=Personalstamm!$D$20),Personalstamm!$E$20-J35,IF(AND(I35&lt;&gt;"",J35&lt;Personalstamm!E$19,I35&gt;=Personalstamm!$D$19),Personalstamm!$E$19-J35,0)))))</f>
        <v/>
      </c>
      <c r="L35" s="79" t="str">
        <f t="shared" ca="1" si="4"/>
        <v/>
      </c>
      <c r="M35" s="93" t="str">
        <f t="shared" si="5"/>
        <v/>
      </c>
      <c r="N35" s="79" t="str">
        <f>IF(OR(M35="",M35="Bitte auswählen"),"",IF(M35="Feiertag",T35*U35,IF(M35="Gleittag",0,VLOOKUP(B35,Personalstamm!$D$8:$F$14,3,FALSE))))</f>
        <v/>
      </c>
      <c r="O35" s="79">
        <f>VLOOKUP(B35,Personalstamm!$D$8:$E$14,2,FALSE)</f>
        <v>8</v>
      </c>
      <c r="P35" s="79" t="str">
        <f t="shared" ca="1" si="6"/>
        <v/>
      </c>
      <c r="Q35" s="65">
        <f t="shared" ca="1" si="9"/>
        <v>0</v>
      </c>
      <c r="R35" s="49"/>
      <c r="S35" s="69" t="str">
        <f>IF(COUNTIF(Allgemein!$H$8:$H$45,A35)&gt;0,"Feiertag","")</f>
        <v/>
      </c>
      <c r="T35" s="97" t="str">
        <f>IFERROR(VLOOKUP(A35,Allgemein!$H$8:$I$45,2,FALSE),"")</f>
        <v/>
      </c>
      <c r="U35" s="97">
        <f>VLOOKUP(B35,Personalstamm!$D$8:$F$14,3,FALSE)</f>
        <v>8</v>
      </c>
      <c r="V35" s="97" t="str">
        <f t="shared" si="7"/>
        <v/>
      </c>
      <c r="W35" s="69" t="str">
        <f t="shared" ca="1" si="8"/>
        <v/>
      </c>
      <c r="X35" s="49"/>
      <c r="Y35" s="49"/>
      <c r="Z35" s="49"/>
      <c r="AA35" s="49"/>
    </row>
    <row r="36" spans="1:27" s="21" customFormat="1" ht="15" customHeight="1" x14ac:dyDescent="0.3">
      <c r="A36" s="39">
        <v>46261</v>
      </c>
      <c r="B36" s="89" t="str">
        <f t="shared" si="0"/>
        <v>Donnerstag</v>
      </c>
      <c r="C36" s="90" t="str">
        <f t="shared" si="1"/>
        <v>Bitte auswählen</v>
      </c>
      <c r="D36" s="90"/>
      <c r="E36" s="91"/>
      <c r="F36" s="91"/>
      <c r="G36" s="91"/>
      <c r="H36" s="91"/>
      <c r="I36" s="79" t="str">
        <f t="shared" ca="1" si="2"/>
        <v/>
      </c>
      <c r="J36" s="79" t="str">
        <f t="shared" ca="1" si="3"/>
        <v/>
      </c>
      <c r="K36" s="79" t="str">
        <f ca="1">IF(I36="","",IF(AND(I36&lt;&gt;"",J36="",I36&gt;=Personalstamm!$D$20),Personalstamm!$E$20,IF(AND(I36&lt;&gt;"",J36="",I36&gt;=Personalstamm!$D$19),Personalstamm!$E$19,IF(AND(I36&lt;&gt;"",J36&lt;Personalstamm!$E$20,I36&gt;=Personalstamm!$D$20),Personalstamm!$E$20-J36,IF(AND(I36&lt;&gt;"",J36&lt;Personalstamm!E$19,I36&gt;=Personalstamm!$D$19),Personalstamm!$E$19-J36,0)))))</f>
        <v/>
      </c>
      <c r="L36" s="79" t="str">
        <f t="shared" ca="1" si="4"/>
        <v/>
      </c>
      <c r="M36" s="93" t="str">
        <f t="shared" si="5"/>
        <v/>
      </c>
      <c r="N36" s="79" t="str">
        <f>IF(OR(M36="",M36="Bitte auswählen"),"",IF(M36="Feiertag",T36*U36,IF(M36="Gleittag",0,VLOOKUP(B36,Personalstamm!$D$8:$F$14,3,FALSE))))</f>
        <v/>
      </c>
      <c r="O36" s="79">
        <f>VLOOKUP(B36,Personalstamm!$D$8:$E$14,2,FALSE)</f>
        <v>8</v>
      </c>
      <c r="P36" s="79" t="str">
        <f t="shared" ca="1" si="6"/>
        <v/>
      </c>
      <c r="Q36" s="65">
        <f t="shared" ca="1" si="9"/>
        <v>0</v>
      </c>
      <c r="R36" s="49"/>
      <c r="S36" s="69" t="str">
        <f>IF(COUNTIF(Allgemein!$H$8:$H$45,A36)&gt;0,"Feiertag","")</f>
        <v/>
      </c>
      <c r="T36" s="97" t="str">
        <f>IFERROR(VLOOKUP(A36,Allgemein!$H$8:$I$45,2,FALSE),"")</f>
        <v/>
      </c>
      <c r="U36" s="97">
        <f>VLOOKUP(B36,Personalstamm!$D$8:$F$14,3,FALSE)</f>
        <v>8</v>
      </c>
      <c r="V36" s="97" t="str">
        <f t="shared" si="7"/>
        <v/>
      </c>
      <c r="W36" s="69" t="str">
        <f t="shared" ca="1" si="8"/>
        <v/>
      </c>
      <c r="X36" s="49"/>
      <c r="Y36" s="49"/>
      <c r="Z36" s="49"/>
      <c r="AA36" s="49"/>
    </row>
    <row r="37" spans="1:27" s="21" customFormat="1" ht="15" customHeight="1" x14ac:dyDescent="0.3">
      <c r="A37" s="39">
        <v>46262</v>
      </c>
      <c r="B37" s="89" t="str">
        <f t="shared" si="0"/>
        <v>Freitag</v>
      </c>
      <c r="C37" s="90" t="str">
        <f t="shared" si="1"/>
        <v>Bitte auswählen</v>
      </c>
      <c r="D37" s="90"/>
      <c r="E37" s="91"/>
      <c r="F37" s="91"/>
      <c r="G37" s="91"/>
      <c r="H37" s="91"/>
      <c r="I37" s="79" t="str">
        <f t="shared" ca="1" si="2"/>
        <v/>
      </c>
      <c r="J37" s="79" t="str">
        <f t="shared" ca="1" si="3"/>
        <v/>
      </c>
      <c r="K37" s="79" t="str">
        <f ca="1">IF(I37="","",IF(AND(I37&lt;&gt;"",J37="",I37&gt;=Personalstamm!$D$20),Personalstamm!$E$20,IF(AND(I37&lt;&gt;"",J37="",I37&gt;=Personalstamm!$D$19),Personalstamm!$E$19,IF(AND(I37&lt;&gt;"",J37&lt;Personalstamm!$E$20,I37&gt;=Personalstamm!$D$20),Personalstamm!$E$20-J37,IF(AND(I37&lt;&gt;"",J37&lt;Personalstamm!E$19,I37&gt;=Personalstamm!$D$19),Personalstamm!$E$19-J37,0)))))</f>
        <v/>
      </c>
      <c r="L37" s="79" t="str">
        <f t="shared" ca="1" si="4"/>
        <v/>
      </c>
      <c r="M37" s="93" t="str">
        <f t="shared" si="5"/>
        <v/>
      </c>
      <c r="N37" s="79" t="str">
        <f>IF(OR(M37="",M37="Bitte auswählen"),"",IF(M37="Feiertag",T37*U37,IF(M37="Gleittag",0,VLOOKUP(B37,Personalstamm!$D$8:$F$14,3,FALSE))))</f>
        <v/>
      </c>
      <c r="O37" s="79">
        <f>VLOOKUP(B37,Personalstamm!$D$8:$E$14,2,FALSE)</f>
        <v>8</v>
      </c>
      <c r="P37" s="79" t="str">
        <f t="shared" ca="1" si="6"/>
        <v/>
      </c>
      <c r="Q37" s="65">
        <f t="shared" ca="1" si="9"/>
        <v>0</v>
      </c>
      <c r="R37" s="49"/>
      <c r="S37" s="69" t="str">
        <f>IF(COUNTIF(Allgemein!$H$8:$H$45,A37)&gt;0,"Feiertag","")</f>
        <v/>
      </c>
      <c r="T37" s="97" t="str">
        <f>IFERROR(VLOOKUP(A37,Allgemein!$H$8:$I$45,2,FALSE),"")</f>
        <v/>
      </c>
      <c r="U37" s="97">
        <f>VLOOKUP(B37,Personalstamm!$D$8:$F$14,3,FALSE)</f>
        <v>8</v>
      </c>
      <c r="V37" s="97" t="str">
        <f t="shared" si="7"/>
        <v/>
      </c>
      <c r="W37" s="69" t="str">
        <f t="shared" ca="1" si="8"/>
        <v/>
      </c>
      <c r="X37" s="49"/>
      <c r="Y37" s="49"/>
      <c r="Z37" s="49"/>
      <c r="AA37" s="49"/>
    </row>
    <row r="38" spans="1:27" s="21" customFormat="1" ht="15" customHeight="1" x14ac:dyDescent="0.3">
      <c r="A38" s="39">
        <v>46263</v>
      </c>
      <c r="B38" s="89" t="str">
        <f t="shared" si="0"/>
        <v>Samstag</v>
      </c>
      <c r="C38" s="90" t="str">
        <f t="shared" si="1"/>
        <v>Wochenende</v>
      </c>
      <c r="D38" s="90"/>
      <c r="E38" s="91"/>
      <c r="F38" s="91"/>
      <c r="G38" s="91"/>
      <c r="H38" s="91"/>
      <c r="I38" s="79" t="str">
        <f t="shared" ca="1" si="2"/>
        <v/>
      </c>
      <c r="J38" s="79" t="str">
        <f t="shared" ca="1" si="3"/>
        <v/>
      </c>
      <c r="K38" s="79" t="str">
        <f ca="1">IF(I38="","",IF(AND(I38&lt;&gt;"",J38="",I38&gt;=Personalstamm!$D$20),Personalstamm!$E$20,IF(AND(I38&lt;&gt;"",J38="",I38&gt;=Personalstamm!$D$19),Personalstamm!$E$19,IF(AND(I38&lt;&gt;"",J38&lt;Personalstamm!$E$20,I38&gt;=Personalstamm!$D$20),Personalstamm!$E$20-J38,IF(AND(I38&lt;&gt;"",J38&lt;Personalstamm!E$19,I38&gt;=Personalstamm!$D$19),Personalstamm!$E$19-J38,0)))))</f>
        <v/>
      </c>
      <c r="L38" s="79" t="str">
        <f t="shared" ca="1" si="4"/>
        <v/>
      </c>
      <c r="M38" s="93" t="str">
        <f t="shared" si="5"/>
        <v/>
      </c>
      <c r="N38" s="79" t="str">
        <f>IF(OR(M38="",M38="Bitte auswählen"),"",IF(M38="Feiertag",T38*U38,IF(M38="Gleittag",0,VLOOKUP(B38,Personalstamm!$D$8:$F$14,3,FALSE))))</f>
        <v/>
      </c>
      <c r="O38" s="79">
        <f>VLOOKUP(B38,Personalstamm!$D$8:$E$14,2,FALSE)</f>
        <v>0</v>
      </c>
      <c r="P38" s="79" t="str">
        <f t="shared" ca="1" si="6"/>
        <v/>
      </c>
      <c r="Q38" s="65">
        <f t="shared" ca="1" si="9"/>
        <v>0</v>
      </c>
      <c r="R38" s="49"/>
      <c r="S38" s="69" t="str">
        <f>IF(COUNTIF(Allgemein!$H$8:$H$45,A38)&gt;0,"Feiertag","")</f>
        <v/>
      </c>
      <c r="T38" s="97" t="str">
        <f>IFERROR(VLOOKUP(A38,Allgemein!$H$8:$I$45,2,FALSE),"")</f>
        <v/>
      </c>
      <c r="U38" s="97">
        <f>VLOOKUP(B38,Personalstamm!$D$8:$F$14,3,FALSE)</f>
        <v>0</v>
      </c>
      <c r="V38" s="97" t="str">
        <f t="shared" si="7"/>
        <v/>
      </c>
      <c r="W38" s="69" t="str">
        <f t="shared" ca="1" si="8"/>
        <v/>
      </c>
      <c r="X38" s="49"/>
      <c r="Y38" s="49"/>
      <c r="Z38" s="49"/>
      <c r="AA38" s="49"/>
    </row>
    <row r="39" spans="1:27" s="21" customFormat="1" ht="15" customHeight="1" x14ac:dyDescent="0.3">
      <c r="A39" s="39">
        <v>46264</v>
      </c>
      <c r="B39" s="89" t="str">
        <f t="shared" si="0"/>
        <v>Sonntag</v>
      </c>
      <c r="C39" s="90" t="str">
        <f t="shared" si="1"/>
        <v>Wochenende</v>
      </c>
      <c r="D39" s="90"/>
      <c r="E39" s="91"/>
      <c r="F39" s="91"/>
      <c r="G39" s="91"/>
      <c r="H39" s="91"/>
      <c r="I39" s="79" t="str">
        <f t="shared" ca="1" si="2"/>
        <v/>
      </c>
      <c r="J39" s="79" t="str">
        <f t="shared" ca="1" si="3"/>
        <v/>
      </c>
      <c r="K39" s="79" t="str">
        <f ca="1">IF(I39="","",IF(AND(I39&lt;&gt;"",J39="",I39&gt;=Personalstamm!$D$20),Personalstamm!$E$20,IF(AND(I39&lt;&gt;"",J39="",I39&gt;=Personalstamm!$D$19),Personalstamm!$E$19,IF(AND(I39&lt;&gt;"",J39&lt;Personalstamm!$E$20,I39&gt;=Personalstamm!$D$20),Personalstamm!$E$20-J39,IF(AND(I39&lt;&gt;"",J39&lt;Personalstamm!E$19,I39&gt;=Personalstamm!$D$19),Personalstamm!$E$19-J39,0)))))</f>
        <v/>
      </c>
      <c r="L39" s="79" t="str">
        <f t="shared" ca="1" si="4"/>
        <v/>
      </c>
      <c r="M39" s="93" t="str">
        <f t="shared" si="5"/>
        <v/>
      </c>
      <c r="N39" s="79" t="str">
        <f>IF(OR(M39="",M39="Bitte auswählen"),"",IF(M39="Feiertag",T39*U39,IF(M39="Gleittag",0,VLOOKUP(B39,Personalstamm!$D$8:$F$14,3,FALSE))))</f>
        <v/>
      </c>
      <c r="O39" s="79">
        <f>VLOOKUP(B39,Personalstamm!$D$8:$E$14,2,FALSE)</f>
        <v>0</v>
      </c>
      <c r="P39" s="79" t="str">
        <f t="shared" ca="1" si="6"/>
        <v/>
      </c>
      <c r="Q39" s="65">
        <f t="shared" ca="1" si="9"/>
        <v>0</v>
      </c>
      <c r="R39" s="49"/>
      <c r="S39" s="69" t="str">
        <f>IF(COUNTIF(Allgemein!$H$8:$H$45,A39)&gt;0,"Feiertag","")</f>
        <v/>
      </c>
      <c r="T39" s="97" t="str">
        <f>IFERROR(VLOOKUP(A39,Allgemein!$H$8:$I$45,2,FALSE),"")</f>
        <v/>
      </c>
      <c r="U39" s="97">
        <f>VLOOKUP(B39,Personalstamm!$D$8:$F$14,3,FALSE)</f>
        <v>0</v>
      </c>
      <c r="V39" s="97" t="str">
        <f t="shared" si="7"/>
        <v/>
      </c>
      <c r="W39" s="69" t="str">
        <f t="shared" ca="1" si="8"/>
        <v/>
      </c>
      <c r="X39" s="49"/>
      <c r="Y39" s="49"/>
      <c r="Z39" s="49"/>
      <c r="AA39" s="49"/>
    </row>
    <row r="40" spans="1:27" s="21" customFormat="1" ht="15" customHeight="1" thickBot="1" x14ac:dyDescent="0.35">
      <c r="A40" s="39">
        <v>46265</v>
      </c>
      <c r="B40" s="89" t="str">
        <f t="shared" si="0"/>
        <v>Montag</v>
      </c>
      <c r="C40" s="90" t="str">
        <f t="shared" si="1"/>
        <v>Bitte auswählen</v>
      </c>
      <c r="D40" s="90"/>
      <c r="E40" s="92"/>
      <c r="F40" s="92"/>
      <c r="G40" s="92"/>
      <c r="H40" s="92"/>
      <c r="I40" s="79" t="str">
        <f t="shared" ca="1" si="2"/>
        <v/>
      </c>
      <c r="J40" s="79" t="str">
        <f t="shared" ca="1" si="3"/>
        <v/>
      </c>
      <c r="K40" s="79" t="str">
        <f ca="1">IF(I40="","",IF(AND(I40&lt;&gt;"",J40="",I40&gt;=Personalstamm!$D$20),Personalstamm!$E$20,IF(AND(I40&lt;&gt;"",J40="",I40&gt;=Personalstamm!$D$19),Personalstamm!$E$19,IF(AND(I40&lt;&gt;"",J40&lt;Personalstamm!$E$20,I40&gt;=Personalstamm!$D$20),Personalstamm!$E$20-J40,IF(AND(I40&lt;&gt;"",J40&lt;Personalstamm!E$19,I40&gt;=Personalstamm!$D$19),Personalstamm!$E$19-J40,0)))))</f>
        <v/>
      </c>
      <c r="L40" s="79" t="str">
        <f t="shared" ca="1" si="4"/>
        <v/>
      </c>
      <c r="M40" s="93" t="str">
        <f t="shared" si="5"/>
        <v/>
      </c>
      <c r="N40" s="79" t="str">
        <f>IF(OR(M40="",M40="Bitte auswählen"),"",IF(M40="Feiertag",T40*U40,IF(M40="Gleittag",0,VLOOKUP(B40,Personalstamm!$D$8:$F$14,3,FALSE))))</f>
        <v/>
      </c>
      <c r="O40" s="79">
        <f>VLOOKUP(B40,Personalstamm!$D$8:$E$14,2,FALSE)</f>
        <v>8</v>
      </c>
      <c r="P40" s="79" t="str">
        <f t="shared" ca="1" si="6"/>
        <v/>
      </c>
      <c r="Q40" s="65">
        <f t="shared" ca="1" si="9"/>
        <v>0</v>
      </c>
      <c r="R40" s="49"/>
      <c r="S40" s="69" t="str">
        <f>IF(COUNTIF(Allgemein!$H$8:$H$45,A40)&gt;0,"Feiertag","")</f>
        <v/>
      </c>
      <c r="T40" s="97" t="str">
        <f>IFERROR(VLOOKUP(A40,Allgemein!$H$8:$I$45,2,FALSE),"")</f>
        <v/>
      </c>
      <c r="U40" s="97">
        <f>VLOOKUP(B40,Personalstamm!$D$8:$F$14,3,FALSE)</f>
        <v>8</v>
      </c>
      <c r="V40" s="97" t="str">
        <f t="shared" si="7"/>
        <v/>
      </c>
      <c r="W40" s="69" t="str">
        <f t="shared" ca="1" si="8"/>
        <v/>
      </c>
      <c r="X40" s="49"/>
      <c r="Y40" s="49"/>
      <c r="Z40" s="49"/>
      <c r="AA40" s="49"/>
    </row>
    <row r="41" spans="1:27" s="21" customFormat="1" ht="15" customHeight="1" thickBot="1" x14ac:dyDescent="0.35">
      <c r="A41" s="43" t="s">
        <v>57</v>
      </c>
      <c r="B41" s="41"/>
      <c r="C41" s="41"/>
      <c r="D41" s="41"/>
      <c r="E41" s="30"/>
      <c r="F41" s="30"/>
      <c r="G41" s="30"/>
      <c r="H41" s="30"/>
      <c r="I41" s="61">
        <f ca="1">SUM(I10:I40)</f>
        <v>0</v>
      </c>
      <c r="J41" s="61">
        <f ca="1">SUM(J10:J40)</f>
        <v>0</v>
      </c>
      <c r="K41" s="61">
        <f ca="1">SUM(K10:K40)</f>
        <v>0</v>
      </c>
      <c r="L41" s="61">
        <f ca="1">SUM(L10:L40)</f>
        <v>0</v>
      </c>
      <c r="M41" s="44"/>
      <c r="N41" s="61">
        <f>SUM(N10:N40)</f>
        <v>0</v>
      </c>
      <c r="O41" s="61">
        <f>SUM(O10:O40)</f>
        <v>168</v>
      </c>
      <c r="P41" s="61">
        <f ca="1">SUM(P10:P40)</f>
        <v>0</v>
      </c>
      <c r="Q41" s="33"/>
      <c r="R41" s="49"/>
      <c r="S41" s="49"/>
      <c r="T41" s="50"/>
      <c r="U41" s="49"/>
      <c r="V41" s="49"/>
      <c r="W41" s="49"/>
      <c r="X41" s="49"/>
      <c r="Y41" s="49"/>
      <c r="Z41" s="49"/>
      <c r="AA41" s="49"/>
    </row>
    <row r="42" spans="1:27" s="21" customFormat="1" ht="15" customHeight="1" thickBo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49"/>
      <c r="S42" s="49"/>
      <c r="T42" s="50"/>
      <c r="U42" s="49"/>
      <c r="V42" s="49"/>
      <c r="W42" s="49"/>
      <c r="X42" s="49"/>
      <c r="Y42" s="49"/>
      <c r="Z42" s="49"/>
      <c r="AA42" s="49"/>
    </row>
    <row r="43" spans="1:27" s="21" customFormat="1" ht="15" customHeight="1" thickBot="1" x14ac:dyDescent="0.35">
      <c r="A43" s="28" t="s">
        <v>40</v>
      </c>
      <c r="B43" s="31" t="s">
        <v>164</v>
      </c>
      <c r="C43"/>
      <c r="D43" s="29" t="s">
        <v>59</v>
      </c>
      <c r="E43" s="30" t="s">
        <v>164</v>
      </c>
      <c r="F43" s="31" t="s">
        <v>165</v>
      </c>
      <c r="G43"/>
      <c r="H43" s="94" t="s">
        <v>167</v>
      </c>
      <c r="I43" s="94" t="s">
        <v>174</v>
      </c>
      <c r="J43"/>
      <c r="K43"/>
      <c r="M43"/>
      <c r="N43"/>
      <c r="O43"/>
      <c r="P43"/>
      <c r="Q43"/>
      <c r="R43" s="51"/>
      <c r="S43" s="49"/>
      <c r="T43" s="50"/>
      <c r="U43" s="49"/>
      <c r="V43" s="49"/>
      <c r="W43" s="49"/>
      <c r="X43" s="49"/>
      <c r="Y43" s="49"/>
      <c r="Z43" s="49"/>
      <c r="AA43" s="49"/>
    </row>
    <row r="44" spans="1:27" s="21" customFormat="1" ht="15" customHeight="1" x14ac:dyDescent="0.3">
      <c r="A44" s="45" t="s">
        <v>111</v>
      </c>
      <c r="B44" s="79">
        <f>COUNTIF($C$10:$C$40,"*")</f>
        <v>31</v>
      </c>
      <c r="C44"/>
      <c r="D44" s="46" t="s">
        <v>27</v>
      </c>
      <c r="E44" s="79">
        <f>COUNTIF($M$10:$M$40,Allgemein!$I$50)</f>
        <v>0</v>
      </c>
      <c r="F44" s="79">
        <f>SUMIF($M$10:$M$40,Allgemein!$I$50,$N$10:$N$40)</f>
        <v>0</v>
      </c>
      <c r="G44"/>
      <c r="H44" s="95">
        <f ca="1">COUNTIFS($A$10:$A$40,"&lt;"&amp;TODAY(),$M$10:$M$40,"Urlaub")</f>
        <v>0</v>
      </c>
      <c r="I44" s="96">
        <f ca="1">COUNTIFS($A$10:$A$40,"&gt;="&amp;TODAY(),$M$10:$M$40,"Urlaub")</f>
        <v>0</v>
      </c>
      <c r="J44"/>
      <c r="K44"/>
      <c r="M44"/>
      <c r="N44"/>
      <c r="O44"/>
      <c r="P44"/>
      <c r="Q44"/>
      <c r="R44" s="49"/>
      <c r="S44" s="49"/>
      <c r="T44" s="50"/>
      <c r="U44" s="49"/>
      <c r="V44" s="49"/>
      <c r="W44" s="49"/>
      <c r="X44" s="49"/>
      <c r="Y44" s="49"/>
      <c r="Z44" s="49"/>
      <c r="AA44" s="49"/>
    </row>
    <row r="45" spans="1:27" s="21" customFormat="1" ht="15" customHeight="1" x14ac:dyDescent="0.3">
      <c r="A45" s="23" t="s">
        <v>65</v>
      </c>
      <c r="B45" s="65">
        <f>COUNTIF($C$10:$C$40,Allgemein!$G$50)</f>
        <v>0</v>
      </c>
      <c r="C45"/>
      <c r="D45" s="19" t="s">
        <v>62</v>
      </c>
      <c r="E45" s="65">
        <f>COUNTIF($M$10:$M$40,Allgemein!$I$51)</f>
        <v>0</v>
      </c>
      <c r="F45" s="65">
        <f>SUMIF($M$10:$M$40,Allgemein!$I$51,$N$10:$N$40)</f>
        <v>0</v>
      </c>
      <c r="G45"/>
      <c r="H45"/>
      <c r="I45"/>
      <c r="J45"/>
      <c r="K45"/>
      <c r="M45"/>
      <c r="N45"/>
      <c r="O45"/>
      <c r="P45"/>
      <c r="Q45"/>
      <c r="R45" s="49"/>
      <c r="S45" s="49"/>
      <c r="T45" s="50"/>
      <c r="U45" s="49"/>
      <c r="V45" s="49"/>
      <c r="W45" s="49"/>
      <c r="X45" s="49"/>
      <c r="Y45" s="49"/>
      <c r="Z45" s="49"/>
      <c r="AA45" s="49"/>
    </row>
    <row r="46" spans="1:27" s="21" customFormat="1" ht="15" customHeight="1" x14ac:dyDescent="0.3">
      <c r="A46" s="23" t="s">
        <v>58</v>
      </c>
      <c r="B46" s="65">
        <f>COUNTIF($C$10:$C$40,Allgemein!$G$51)</f>
        <v>1</v>
      </c>
      <c r="C46"/>
      <c r="D46" s="19" t="s">
        <v>28</v>
      </c>
      <c r="E46" s="65">
        <f>COUNTIF($M$10:$M$40,Allgemein!$I$52)</f>
        <v>0</v>
      </c>
      <c r="F46" s="65">
        <f>SUMIF($M$10:$M$40,Allgemein!$I$52,$N$10:$N$40)</f>
        <v>0</v>
      </c>
      <c r="G46"/>
      <c r="H46"/>
      <c r="I46"/>
      <c r="J46"/>
      <c r="K46"/>
      <c r="M46"/>
      <c r="N46"/>
      <c r="O46"/>
      <c r="P46"/>
      <c r="Q46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1:27" s="21" customFormat="1" ht="15" customHeight="1" x14ac:dyDescent="0.3">
      <c r="A47" s="23" t="s">
        <v>60</v>
      </c>
      <c r="B47" s="65">
        <f>COUNTIF($C$10:$C$40,Allgemein!$G$52)</f>
        <v>9</v>
      </c>
      <c r="C47"/>
      <c r="D47" s="19" t="s">
        <v>29</v>
      </c>
      <c r="E47" s="65">
        <f>COUNTIF($M$10:$M$40,Allgemein!$I$53)</f>
        <v>0</v>
      </c>
      <c r="F47" s="65">
        <f>SUMIF($M$10:$M$40,Allgemein!$I$53,$N$10:$N$40)</f>
        <v>0</v>
      </c>
      <c r="G47"/>
      <c r="H47"/>
      <c r="I47"/>
      <c r="J47"/>
      <c r="K47"/>
      <c r="M47"/>
      <c r="N47"/>
      <c r="O47"/>
      <c r="P47"/>
      <c r="Q47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spans="1:27" s="20" customFormat="1" ht="15" customHeight="1" x14ac:dyDescent="0.3">
      <c r="A48" s="23" t="s">
        <v>163</v>
      </c>
      <c r="B48" s="65">
        <f>COUNTIF($C$10:$C$40,Allgemein!$G$49)</f>
        <v>21</v>
      </c>
      <c r="C48"/>
      <c r="D48" s="19" t="s">
        <v>30</v>
      </c>
      <c r="E48" s="65">
        <f>COUNTIF($M$10:$M$40,Allgemein!$I$54)</f>
        <v>0</v>
      </c>
      <c r="F48" s="65">
        <f>SUMIF($M$10:$M$40,Allgemein!$I$54,$N$10:$N$40)</f>
        <v>0</v>
      </c>
      <c r="G48"/>
      <c r="H48"/>
      <c r="I48"/>
      <c r="J48"/>
      <c r="K48"/>
      <c r="M48"/>
      <c r="N48"/>
      <c r="O48"/>
      <c r="P48"/>
      <c r="Q48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spans="1:27" s="20" customFormat="1" ht="15" customHeight="1" x14ac:dyDescent="0.3">
      <c r="A49"/>
      <c r="B49"/>
      <c r="C49"/>
      <c r="D49" s="18" t="s">
        <v>168</v>
      </c>
      <c r="E49" s="65">
        <f>COUNTIF($M$10:$M$40,Allgemein!$I$55)</f>
        <v>0</v>
      </c>
      <c r="F49" s="65">
        <f>SUMIF($M$10:$M$40,Allgemein!$I$55,$N$10:$N$40)</f>
        <v>0</v>
      </c>
      <c r="G49"/>
      <c r="H49"/>
      <c r="I49"/>
      <c r="J49"/>
      <c r="K49"/>
      <c r="M49"/>
      <c r="N49"/>
      <c r="O49"/>
      <c r="P49"/>
      <c r="Q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spans="1:27" s="20" customFormat="1" ht="15" customHeight="1" x14ac:dyDescent="0.3">
      <c r="A50"/>
      <c r="B50"/>
      <c r="C50"/>
      <c r="D50" s="19" t="s">
        <v>31</v>
      </c>
      <c r="E50" s="65">
        <f>COUNTIF($M$10:$M$40,Allgemein!$I$56)</f>
        <v>0</v>
      </c>
      <c r="F50" s="65">
        <f>SUMIF($M$10:$M$40,Allgemein!$I$56,$V$10:$V$40)</f>
        <v>0</v>
      </c>
      <c r="G50"/>
      <c r="H50"/>
      <c r="I50"/>
      <c r="J50"/>
      <c r="K50"/>
      <c r="M50"/>
      <c r="N50"/>
      <c r="O50"/>
      <c r="P50"/>
      <c r="Q50"/>
      <c r="R50" s="49"/>
      <c r="S50" s="49"/>
      <c r="T50" s="49"/>
      <c r="U50" s="49"/>
      <c r="V50" s="49"/>
      <c r="W50" s="49"/>
      <c r="X50" s="49"/>
      <c r="Y50" s="49"/>
      <c r="Z50" s="49"/>
      <c r="AA50" s="49"/>
    </row>
    <row r="51" spans="1:27" s="20" customFormat="1" ht="15" customHeight="1" x14ac:dyDescent="0.3">
      <c r="A51"/>
      <c r="B51"/>
      <c r="C51"/>
      <c r="D51" s="19" t="s">
        <v>32</v>
      </c>
      <c r="E51" s="65">
        <f>COUNTIF($M$10:$M$40,Allgemein!$I$57)</f>
        <v>0</v>
      </c>
      <c r="F51" s="65">
        <f>SUMIF($M$10:$M$40,Allgemein!$I$57,$N$10:$N$40)</f>
        <v>0</v>
      </c>
      <c r="G51"/>
      <c r="H51"/>
      <c r="I51"/>
      <c r="J51"/>
      <c r="K51"/>
      <c r="M51"/>
      <c r="N51"/>
      <c r="O51"/>
      <c r="P51"/>
      <c r="Q51"/>
      <c r="R51" s="49"/>
      <c r="S51" s="49"/>
      <c r="T51" s="49"/>
      <c r="U51" s="49"/>
      <c r="V51" s="49"/>
      <c r="W51" s="49"/>
      <c r="X51" s="49"/>
      <c r="Y51" s="49"/>
      <c r="Z51" s="49"/>
      <c r="AA51" s="49"/>
    </row>
    <row r="52" spans="1:27" s="20" customFormat="1" ht="15" customHeight="1" x14ac:dyDescent="0.3">
      <c r="A52"/>
      <c r="B52"/>
      <c r="C52"/>
      <c r="D52" s="19" t="s">
        <v>33</v>
      </c>
      <c r="E52" s="65">
        <f>COUNTIF($M$10:$M$40,Allgemein!$I$58)</f>
        <v>1</v>
      </c>
      <c r="F52" s="65">
        <f>SUMIF($M$10:$M$40,Allgemein!$I$58,$N$10:$N$40)</f>
        <v>0</v>
      </c>
      <c r="G52"/>
      <c r="H52"/>
      <c r="I52"/>
      <c r="J52"/>
      <c r="K52"/>
      <c r="M52"/>
      <c r="N52"/>
      <c r="O52"/>
      <c r="P52"/>
      <c r="Q52"/>
      <c r="R52" s="49"/>
      <c r="S52" s="49"/>
      <c r="T52" s="49"/>
      <c r="U52" s="49"/>
      <c r="V52" s="49"/>
      <c r="W52" s="49"/>
      <c r="X52" s="49"/>
      <c r="Y52" s="49"/>
      <c r="Z52" s="49"/>
      <c r="AA52" s="49"/>
    </row>
    <row r="53" spans="1:27" s="20" customFormat="1" ht="15" customHeight="1" x14ac:dyDescent="0.3">
      <c r="A53"/>
      <c r="B53"/>
      <c r="C53"/>
      <c r="D53" s="19" t="s">
        <v>163</v>
      </c>
      <c r="E53" s="65">
        <f>COUNTIF($M$10:$M$40,Allgemein!$I$49)</f>
        <v>0</v>
      </c>
      <c r="F53" s="65">
        <f>SUMIF($M$10:$M$40,Allgemein!$I$49,$N$10:$N$40)</f>
        <v>0</v>
      </c>
      <c r="G53"/>
      <c r="H53"/>
      <c r="I53"/>
      <c r="J53"/>
      <c r="K53"/>
      <c r="M53"/>
      <c r="N53"/>
      <c r="O53"/>
      <c r="P53"/>
      <c r="Q53"/>
      <c r="R53" s="49"/>
      <c r="S53" s="49"/>
      <c r="T53" s="49"/>
      <c r="U53" s="49"/>
      <c r="V53" s="49"/>
      <c r="W53" s="49"/>
      <c r="X53" s="49"/>
      <c r="Y53" s="49"/>
      <c r="Z53" s="49"/>
      <c r="AA53" s="49"/>
    </row>
  </sheetData>
  <conditionalFormatting sqref="A44:B48 A10:Q40">
    <cfRule type="expression" dxfId="45" priority="14">
      <formula>MOD(ROW(),2)=0</formula>
    </cfRule>
  </conditionalFormatting>
  <conditionalFormatting sqref="D44:F53">
    <cfRule type="expression" dxfId="44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5" id="{BFC6F971-5E40-4416-9502-2268C67341C0}">
            <xm:f>F7&lt;=Personalstamm!$E$25</xm:f>
            <x14:dxf>
              <fill>
                <patternFill>
                  <bgColor rgb="FFFFC000"/>
                </patternFill>
              </fill>
            </x14:dxf>
          </x14:cfRule>
          <x14:cfRule type="expression" priority="346" id="{B21105A9-8791-4F3E-A611-5AA8BC1535C9}">
            <xm:f>F7&lt;=Personalstamm!$E$24</xm:f>
            <x14:dxf>
              <fill>
                <patternFill>
                  <bgColor rgb="FF00B050"/>
                </patternFill>
              </fill>
            </x14:dxf>
          </x14:cfRule>
          <x14:cfRule type="expression" priority="347" id="{DCA54CF0-425C-4DCE-80F3-ED6F51F92718}">
            <xm:f>F7&gt;=Personalstamm!$F$26</xm:f>
            <x14:dxf>
              <fill>
                <patternFill>
                  <bgColor rgb="FFFF0000"/>
                </patternFill>
              </fill>
            </x14:dxf>
          </x14:cfRule>
          <x14:cfRule type="expression" priority="348" id="{B2FBA53A-E694-423A-9553-F227F6BEAB74}">
            <xm:f>F7&gt;=Personalstamm!$F$25</xm:f>
            <x14:dxf>
              <fill>
                <patternFill>
                  <bgColor rgb="FFFFC000"/>
                </patternFill>
              </fill>
            </x14:dxf>
          </x14:cfRule>
          <x14:cfRule type="expression" priority="349" id="{F24D5591-1529-4D26-B2C3-8643D4126D59}">
            <xm:f>F7&gt;=Personalstamm!$F$24</xm:f>
            <x14:dxf>
              <fill>
                <patternFill>
                  <bgColor rgb="FF00B050"/>
                </patternFill>
              </fill>
            </x14:dxf>
          </x14:cfRule>
          <xm:sqref>F7 Q40</xm:sqref>
        </x14:conditionalFormatting>
        <x14:conditionalFormatting xmlns:xm="http://schemas.microsoft.com/office/excel/2006/main">
          <x14:cfRule type="expression" priority="344" id="{A45D7678-D5C8-406D-83D6-180B480168FB}">
            <xm:f>F7&lt;=Personalstamm!$E$26</xm:f>
            <x14:dxf>
              <fill>
                <patternFill>
                  <bgColor rgb="FFFF0000"/>
                </patternFill>
              </fill>
            </x14:dxf>
          </x14:cfRule>
          <xm:sqref>Q40 F7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8CB365C9-E798-492B-A5B8-4848DC227571}">
          <x14:formula1>
            <xm:f>Allgemein!$G$49:$G$52</xm:f>
          </x14:formula1>
          <xm:sqref>C10:C40</xm:sqref>
        </x14:dataValidation>
        <x14:dataValidation type="list" allowBlank="1" showInputMessage="1" xr:uid="{9EAEA618-4BBF-48A8-A404-8FE4E5438276}">
          <x14:formula1>
            <xm:f>Allgemein!$I$49:$I$57</xm:f>
          </x14:formula1>
          <xm:sqref>M10:M40</xm:sqref>
        </x14:dataValidation>
        <x14:dataValidation type="list" allowBlank="1" showInputMessage="1" xr:uid="{B7AE2097-04CB-4B94-BA5A-024D2A707181}">
          <x14:formula1>
            <xm:f>Allgemein!$H$49:$H$52</xm:f>
          </x14:formula1>
          <xm:sqref>D10:D40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A4D89-31CF-45B6-B9E4-2E6A0B1D665E}">
  <sheetPr>
    <tabColor rgb="FFEADEE3"/>
  </sheetPr>
  <dimension ref="A3:AA52"/>
  <sheetViews>
    <sheetView workbookViewId="0">
      <selection activeCell="A10" sqref="A10:A39"/>
    </sheetView>
  </sheetViews>
  <sheetFormatPr baseColWidth="10" defaultRowHeight="15" customHeight="1" x14ac:dyDescent="0.3"/>
  <cols>
    <col min="1" max="1" width="12.42578125" bestFit="1" customWidth="1"/>
    <col min="2" max="2" width="11.7109375" bestFit="1" customWidth="1"/>
    <col min="3" max="3" width="15.85546875" bestFit="1" customWidth="1"/>
    <col min="4" max="4" width="12.28515625" bestFit="1" customWidth="1"/>
    <col min="5" max="5" width="15.140625" bestFit="1" customWidth="1"/>
    <col min="6" max="6" width="14.7109375" bestFit="1" customWidth="1"/>
    <col min="7" max="7" width="10.85546875" bestFit="1" customWidth="1"/>
    <col min="8" max="8" width="15.85546875" bestFit="1" customWidth="1"/>
    <col min="9" max="9" width="15.42578125" bestFit="1" customWidth="1"/>
    <col min="10" max="10" width="10.7109375" bestFit="1" customWidth="1"/>
    <col min="11" max="11" width="13.28515625" bestFit="1" customWidth="1"/>
    <col min="12" max="12" width="14.5703125" bestFit="1" customWidth="1"/>
    <col min="13" max="13" width="12.28515625" bestFit="1" customWidth="1"/>
    <col min="14" max="14" width="12" bestFit="1" customWidth="1"/>
    <col min="15" max="15" width="11.5703125" bestFit="1" customWidth="1"/>
    <col min="16" max="16" width="11.140625" bestFit="1" customWidth="1"/>
    <col min="17" max="17" width="16.85546875" bestFit="1" customWidth="1"/>
    <col min="18" max="18" width="5.7109375" style="49" customWidth="1"/>
    <col min="19" max="19" width="6.5703125" style="49" bestFit="1" customWidth="1"/>
    <col min="20" max="20" width="14.140625" style="49" bestFit="1" customWidth="1"/>
    <col min="21" max="21" width="9.7109375" style="49" bestFit="1" customWidth="1"/>
    <col min="22" max="22" width="6" style="49" bestFit="1" customWidth="1"/>
    <col min="23" max="23" width="9.5703125" style="49" bestFit="1" customWidth="1"/>
    <col min="24" max="27" width="11.5703125" style="49"/>
  </cols>
  <sheetData>
    <row r="3" spans="1:27" s="21" customFormat="1" ht="15" customHeigh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s="21" customFormat="1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s="21" customFormat="1" ht="15" customHeigh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s="21" customFormat="1" ht="15" customHeight="1" x14ac:dyDescent="0.3">
      <c r="A6" s="5" t="s">
        <v>56</v>
      </c>
      <c r="B6" s="99">
        <f ca="1">Aug.!$F$6</f>
        <v>30</v>
      </c>
      <c r="C6" s="5" t="s">
        <v>167</v>
      </c>
      <c r="D6" s="99">
        <f ca="1">$H$43</f>
        <v>0</v>
      </c>
      <c r="E6" s="5" t="s">
        <v>113</v>
      </c>
      <c r="F6" s="99">
        <f ca="1">$B$6-$D$6</f>
        <v>30</v>
      </c>
      <c r="H6"/>
      <c r="I6"/>
      <c r="J6"/>
      <c r="K6"/>
      <c r="L6"/>
      <c r="M6" s="14"/>
      <c r="N6" s="14"/>
      <c r="O6" s="14"/>
      <c r="P6" s="14"/>
      <c r="Q6" s="14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s="21" customFormat="1" ht="15" customHeight="1" x14ac:dyDescent="0.3">
      <c r="A7" s="5" t="s">
        <v>109</v>
      </c>
      <c r="B7" s="99">
        <f ca="1">Aug.!$F$7</f>
        <v>0</v>
      </c>
      <c r="C7" s="5" t="s">
        <v>112</v>
      </c>
      <c r="D7" s="99">
        <f ca="1">$P$40</f>
        <v>0</v>
      </c>
      <c r="E7" s="5" t="s">
        <v>178</v>
      </c>
      <c r="F7" s="99">
        <f ca="1">$B$7+$D$7</f>
        <v>0</v>
      </c>
      <c r="H7"/>
      <c r="I7"/>
      <c r="J7"/>
      <c r="K7" s="14"/>
      <c r="L7" s="14"/>
      <c r="M7" s="14"/>
      <c r="N7" s="14"/>
      <c r="O7" s="14"/>
      <c r="P7" s="14"/>
      <c r="Q7" s="14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s="21" customFormat="1" ht="15" customHeight="1" thickBot="1" x14ac:dyDescent="0.35">
      <c r="A8" s="15"/>
      <c r="B8" s="16"/>
      <c r="C8" s="15"/>
      <c r="D8" s="15"/>
      <c r="E8" s="16"/>
      <c r="F8" s="15"/>
      <c r="G8"/>
      <c r="H8"/>
      <c r="I8"/>
      <c r="J8"/>
      <c r="K8" s="14"/>
      <c r="L8" s="14"/>
      <c r="M8" s="14"/>
      <c r="N8" s="14"/>
      <c r="O8" s="14"/>
      <c r="P8" s="14"/>
      <c r="Q8" s="14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spans="1:27" s="21" customFormat="1" ht="15" customHeight="1" thickBot="1" x14ac:dyDescent="0.35">
      <c r="A9" s="40" t="s">
        <v>36</v>
      </c>
      <c r="B9" s="41" t="s">
        <v>61</v>
      </c>
      <c r="C9" s="41" t="s">
        <v>40</v>
      </c>
      <c r="D9" s="41" t="s">
        <v>200</v>
      </c>
      <c r="E9" s="30" t="s">
        <v>34</v>
      </c>
      <c r="F9" s="30" t="s">
        <v>35</v>
      </c>
      <c r="G9" s="30" t="s">
        <v>34</v>
      </c>
      <c r="H9" s="30" t="s">
        <v>35</v>
      </c>
      <c r="I9" s="30" t="s">
        <v>42</v>
      </c>
      <c r="J9" s="30" t="s">
        <v>120</v>
      </c>
      <c r="K9" s="30" t="s">
        <v>119</v>
      </c>
      <c r="L9" s="30" t="s">
        <v>43</v>
      </c>
      <c r="M9" s="42" t="s">
        <v>59</v>
      </c>
      <c r="N9" s="30" t="s">
        <v>39</v>
      </c>
      <c r="O9" s="30" t="s">
        <v>38</v>
      </c>
      <c r="P9" s="30" t="s">
        <v>41</v>
      </c>
      <c r="Q9" s="31" t="s">
        <v>178</v>
      </c>
      <c r="R9" s="49"/>
      <c r="S9" s="94" t="s">
        <v>33</v>
      </c>
      <c r="T9" s="94" t="s">
        <v>166</v>
      </c>
      <c r="U9" s="94" t="s">
        <v>63</v>
      </c>
      <c r="V9" s="94" t="s">
        <v>31</v>
      </c>
      <c r="W9" s="94" t="s">
        <v>177</v>
      </c>
      <c r="X9" s="49"/>
      <c r="Y9" s="49"/>
      <c r="Z9" s="49"/>
      <c r="AA9" s="49"/>
    </row>
    <row r="10" spans="1:27" s="21" customFormat="1" ht="15" customHeight="1" x14ac:dyDescent="0.3">
      <c r="A10" s="39">
        <v>46266</v>
      </c>
      <c r="B10" s="89" t="str">
        <f>TEXT(A10,"tttt")</f>
        <v>Dienstag</v>
      </c>
      <c r="C10" s="90" t="str">
        <f>IF(AND(S10="Feiertag",T10&gt;0),"Fehlzeit",IF(OR(B10="Samstag",B10="Sonntag"),"Wochenende","Bitte auswählen"))</f>
        <v>Bitte auswählen</v>
      </c>
      <c r="D10" s="90"/>
      <c r="E10" s="91"/>
      <c r="F10" s="91"/>
      <c r="G10" s="91"/>
      <c r="H10" s="91"/>
      <c r="I10" s="79" t="str">
        <f ca="1">IF(AND(OR(C10="Anwesenheit",C10="Wochenende"),E10&lt;&gt;"",F10&lt;&gt;"",W10="Ja"),((F10-E10)+(H10-G10))*24,"")</f>
        <v/>
      </c>
      <c r="J10" s="79" t="str">
        <f ca="1">IF(I10="","",IF(AND(G10&lt;&gt;"",H10&lt;&gt;""),(G10-F10)*24,0))</f>
        <v/>
      </c>
      <c r="K10" s="79" t="str">
        <f ca="1">IF(I10="","",IF(AND(I10&lt;&gt;"",J10="",I10&gt;=Personalstamm!$D$20),Personalstamm!$E$20,IF(AND(I10&lt;&gt;"",J10="",I10&gt;=Personalstamm!$D$19),Personalstamm!$E$19,IF(AND(I10&lt;&gt;"",J10&lt;Personalstamm!$E$20,I10&gt;=Personalstamm!$D$20),Personalstamm!$E$20-J10,IF(AND(I10&lt;&gt;"",J10&lt;Personalstamm!E$19,I10&gt;=Personalstamm!$D$19),Personalstamm!$E$19-J10,0)))))</f>
        <v/>
      </c>
      <c r="L10" s="79" t="str">
        <f ca="1">IF(I10&lt;&gt;"",I10-K10,"")</f>
        <v/>
      </c>
      <c r="M10" s="93" t="str">
        <f>IF(AND(S10="Feiertag",T10&gt;0),"Feiertag",IF(C10="Fehlzeit","Bitte auswählen",""))</f>
        <v/>
      </c>
      <c r="N10" s="79" t="str">
        <f>IF(OR(M10="",M10="Bitte auswählen"),"",IF(M10="Feiertag",T10*U10,IF(M10="Gleittag",0,VLOOKUP(B10,Personalstamm!$D$8:$F$14,3,FALSE))))</f>
        <v/>
      </c>
      <c r="O10" s="79">
        <f>VLOOKUP(B10,Personalstamm!$D$8:$E$14,2,FALSE)</f>
        <v>8</v>
      </c>
      <c r="P10" s="79" t="str">
        <f ca="1">IF(AND(OR(C10="Anwesenheit",C10="Wochenende"),L10&lt;&gt;""),L10-O10,IF(AND(C10="Fehlzeit",N10&lt;&gt;"",W10="Ja"),N10-O10,IF(W10="Ja",-O10,"")))</f>
        <v/>
      </c>
      <c r="Q10" s="79">
        <f ca="1">IF(P10="",B7,B7+P10)</f>
        <v>0</v>
      </c>
      <c r="R10" s="49"/>
      <c r="S10" s="69" t="str">
        <f>IF(COUNTIF(Allgemein!$H$8:$H$45,A10)&gt;0,"Feiertag","")</f>
        <v/>
      </c>
      <c r="T10" s="97" t="str">
        <f>IFERROR(VLOOKUP(A10,Allgemein!$H$8:$I$45,2,FALSE),"")</f>
        <v/>
      </c>
      <c r="U10" s="97">
        <f>VLOOKUP(B10,Personalstamm!$D$8:$F$14,3,FALSE)</f>
        <v>8</v>
      </c>
      <c r="V10" s="97" t="str">
        <f>IF(M10="Gleittag",ABS(P10),"")</f>
        <v/>
      </c>
      <c r="W10" s="69" t="str">
        <f ca="1">IF(A10&lt;=TODAY(),"Ja","")</f>
        <v/>
      </c>
      <c r="X10" s="49"/>
      <c r="Y10" s="49"/>
      <c r="Z10" s="49"/>
      <c r="AA10" s="49"/>
    </row>
    <row r="11" spans="1:27" s="21" customFormat="1" ht="15" customHeight="1" x14ac:dyDescent="0.3">
      <c r="A11" s="39">
        <v>46267</v>
      </c>
      <c r="B11" s="89" t="str">
        <f t="shared" ref="B11:B39" si="0">TEXT(A11,"tttt")</f>
        <v>Mittwoch</v>
      </c>
      <c r="C11" s="90" t="str">
        <f t="shared" ref="C11:C39" si="1">IF(AND(S11="Feiertag",T11&gt;0),"Fehlzeit",IF(OR(B11="Samstag",B11="Sonntag"),"Wochenende","Bitte auswählen"))</f>
        <v>Bitte auswählen</v>
      </c>
      <c r="D11" s="90"/>
      <c r="E11" s="91"/>
      <c r="F11" s="91"/>
      <c r="G11" s="91"/>
      <c r="H11" s="91"/>
      <c r="I11" s="79" t="str">
        <f t="shared" ref="I11:I39" ca="1" si="2">IF(AND(OR(C11="Anwesenheit",C11="Wochenende"),E11&lt;&gt;"",F11&lt;&gt;"",W11="Ja"),((F11-E11)+(H11-G11))*24,"")</f>
        <v/>
      </c>
      <c r="J11" s="79" t="str">
        <f t="shared" ref="J11:J39" ca="1" si="3">IF(I11="","",IF(AND(G11&lt;&gt;"",H11&lt;&gt;""),(G11-F11)*24,0))</f>
        <v/>
      </c>
      <c r="K11" s="79" t="str">
        <f ca="1">IF(I11="","",IF(AND(I11&lt;&gt;"",J11="",I11&gt;=Personalstamm!$D$20),Personalstamm!$E$20,IF(AND(I11&lt;&gt;"",J11="",I11&gt;=Personalstamm!$D$19),Personalstamm!$E$19,IF(AND(I11&lt;&gt;"",J11&lt;Personalstamm!$E$20,I11&gt;=Personalstamm!$D$20),Personalstamm!$E$20-J11,IF(AND(I11&lt;&gt;"",J11&lt;Personalstamm!E$19,I11&gt;=Personalstamm!$D$19),Personalstamm!$E$19-J11,0)))))</f>
        <v/>
      </c>
      <c r="L11" s="79" t="str">
        <f t="shared" ref="L11:L39" ca="1" si="4">IF(I11&lt;&gt;"",I11-K11,"")</f>
        <v/>
      </c>
      <c r="M11" s="93" t="str">
        <f t="shared" ref="M11:M39" si="5">IF(AND(S11="Feiertag",T11&gt;0),"Feiertag",IF(C11="Fehlzeit","Bitte auswählen",""))</f>
        <v/>
      </c>
      <c r="N11" s="79" t="str">
        <f>IF(OR(M11="",M11="Bitte auswählen"),"",IF(M11="Feiertag",T11*U11,IF(M11="Gleittag",0,VLOOKUP(B11,Personalstamm!$D$8:$F$14,3,FALSE))))</f>
        <v/>
      </c>
      <c r="O11" s="79">
        <f>VLOOKUP(B11,Personalstamm!$D$8:$E$14,2,FALSE)</f>
        <v>8</v>
      </c>
      <c r="P11" s="79" t="str">
        <f t="shared" ref="P11:P39" ca="1" si="6">IF(AND(OR(C11="Anwesenheit",C11="Wochenende"),L11&lt;&gt;""),L11-O11,IF(AND(C11="Fehlzeit",N11&lt;&gt;"",W11="Ja"),N11-O11,IF(W11="Ja",-O11,"")))</f>
        <v/>
      </c>
      <c r="Q11" s="65">
        <f ca="1">IF(P11="",Q10,Q10+P11)</f>
        <v>0</v>
      </c>
      <c r="R11" s="49"/>
      <c r="S11" s="69" t="str">
        <f>IF(COUNTIF(Allgemein!$H$8:$H$45,A11)&gt;0,"Feiertag","")</f>
        <v/>
      </c>
      <c r="T11" s="97" t="str">
        <f>IFERROR(VLOOKUP(A11,Allgemein!$H$8:$I$45,2,FALSE),"")</f>
        <v/>
      </c>
      <c r="U11" s="97">
        <f>VLOOKUP(B11,Personalstamm!$D$8:$F$14,3,FALSE)</f>
        <v>8</v>
      </c>
      <c r="V11" s="97" t="str">
        <f t="shared" ref="V11:V39" si="7">IF(M11="Gleittag",ABS(P11),"")</f>
        <v/>
      </c>
      <c r="W11" s="69" t="str">
        <f t="shared" ref="W11:W39" ca="1" si="8">IF(A11&lt;=TODAY(),"Ja","")</f>
        <v/>
      </c>
      <c r="X11" s="49"/>
      <c r="Y11" s="49"/>
      <c r="Z11" s="49"/>
      <c r="AA11" s="49"/>
    </row>
    <row r="12" spans="1:27" s="21" customFormat="1" ht="15" customHeight="1" x14ac:dyDescent="0.3">
      <c r="A12" s="39">
        <v>46268</v>
      </c>
      <c r="B12" s="89" t="str">
        <f t="shared" si="0"/>
        <v>Donnerstag</v>
      </c>
      <c r="C12" s="90" t="str">
        <f t="shared" si="1"/>
        <v>Bitte auswählen</v>
      </c>
      <c r="D12" s="90"/>
      <c r="E12" s="91"/>
      <c r="F12" s="91"/>
      <c r="G12" s="91"/>
      <c r="H12" s="91"/>
      <c r="I12" s="79" t="str">
        <f t="shared" ca="1" si="2"/>
        <v/>
      </c>
      <c r="J12" s="79" t="str">
        <f t="shared" ca="1" si="3"/>
        <v/>
      </c>
      <c r="K12" s="79" t="str">
        <f ca="1">IF(I12="","",IF(AND(I12&lt;&gt;"",J12="",I12&gt;=Personalstamm!$D$20),Personalstamm!$E$20,IF(AND(I12&lt;&gt;"",J12="",I12&gt;=Personalstamm!$D$19),Personalstamm!$E$19,IF(AND(I12&lt;&gt;"",J12&lt;Personalstamm!$E$20,I12&gt;=Personalstamm!$D$20),Personalstamm!$E$20-J12,IF(AND(I12&lt;&gt;"",J12&lt;Personalstamm!E$19,I12&gt;=Personalstamm!$D$19),Personalstamm!$E$19-J12,0)))))</f>
        <v/>
      </c>
      <c r="L12" s="79" t="str">
        <f t="shared" ca="1" si="4"/>
        <v/>
      </c>
      <c r="M12" s="93" t="str">
        <f t="shared" si="5"/>
        <v/>
      </c>
      <c r="N12" s="79" t="str">
        <f>IF(OR(M12="",M12="Bitte auswählen"),"",IF(M12="Feiertag",T12*U12,IF(M12="Gleittag",0,VLOOKUP(B12,Personalstamm!$D$8:$F$14,3,FALSE))))</f>
        <v/>
      </c>
      <c r="O12" s="79">
        <f>VLOOKUP(B12,Personalstamm!$D$8:$E$14,2,FALSE)</f>
        <v>8</v>
      </c>
      <c r="P12" s="79" t="str">
        <f t="shared" ca="1" si="6"/>
        <v/>
      </c>
      <c r="Q12" s="65">
        <f ca="1">IF(P12="",Q11,Q11+P12)</f>
        <v>0</v>
      </c>
      <c r="R12" s="49"/>
      <c r="S12" s="69" t="str">
        <f>IF(COUNTIF(Allgemein!$H$8:$H$45,A12)&gt;0,"Feiertag","")</f>
        <v/>
      </c>
      <c r="T12" s="97" t="str">
        <f>IFERROR(VLOOKUP(A12,Allgemein!$H$8:$I$45,2,FALSE),"")</f>
        <v/>
      </c>
      <c r="U12" s="97">
        <f>VLOOKUP(B12,Personalstamm!$D$8:$F$14,3,FALSE)</f>
        <v>8</v>
      </c>
      <c r="V12" s="97" t="str">
        <f t="shared" si="7"/>
        <v/>
      </c>
      <c r="W12" s="69" t="str">
        <f t="shared" ca="1" si="8"/>
        <v/>
      </c>
      <c r="X12" s="49"/>
      <c r="Y12" s="49"/>
      <c r="Z12" s="49"/>
      <c r="AA12" s="49"/>
    </row>
    <row r="13" spans="1:27" s="21" customFormat="1" ht="15" customHeight="1" x14ac:dyDescent="0.3">
      <c r="A13" s="39">
        <v>46269</v>
      </c>
      <c r="B13" s="89" t="str">
        <f t="shared" si="0"/>
        <v>Freitag</v>
      </c>
      <c r="C13" s="90" t="str">
        <f t="shared" si="1"/>
        <v>Bitte auswählen</v>
      </c>
      <c r="D13" s="90"/>
      <c r="E13" s="91"/>
      <c r="F13" s="91"/>
      <c r="G13" s="91"/>
      <c r="H13" s="91"/>
      <c r="I13" s="79" t="str">
        <f t="shared" ca="1" si="2"/>
        <v/>
      </c>
      <c r="J13" s="79" t="str">
        <f t="shared" ca="1" si="3"/>
        <v/>
      </c>
      <c r="K13" s="79" t="str">
        <f ca="1">IF(I13="","",IF(AND(I13&lt;&gt;"",J13="",I13&gt;=Personalstamm!$D$20),Personalstamm!$E$20,IF(AND(I13&lt;&gt;"",J13="",I13&gt;=Personalstamm!$D$19),Personalstamm!$E$19,IF(AND(I13&lt;&gt;"",J13&lt;Personalstamm!$E$20,I13&gt;=Personalstamm!$D$20),Personalstamm!$E$20-J13,IF(AND(I13&lt;&gt;"",J13&lt;Personalstamm!E$19,I13&gt;=Personalstamm!$D$19),Personalstamm!$E$19-J13,0)))))</f>
        <v/>
      </c>
      <c r="L13" s="79" t="str">
        <f t="shared" ca="1" si="4"/>
        <v/>
      </c>
      <c r="M13" s="93" t="str">
        <f t="shared" si="5"/>
        <v/>
      </c>
      <c r="N13" s="79" t="str">
        <f>IF(OR(M13="",M13="Bitte auswählen"),"",IF(M13="Feiertag",T13*U13,IF(M13="Gleittag",0,VLOOKUP(B13,Personalstamm!$D$8:$F$14,3,FALSE))))</f>
        <v/>
      </c>
      <c r="O13" s="79">
        <f>VLOOKUP(B13,Personalstamm!$D$8:$E$14,2,FALSE)</f>
        <v>8</v>
      </c>
      <c r="P13" s="79" t="str">
        <f t="shared" ca="1" si="6"/>
        <v/>
      </c>
      <c r="Q13" s="65">
        <f t="shared" ref="Q13:Q39" ca="1" si="9">IF(P13="",Q12,Q12+P13)</f>
        <v>0</v>
      </c>
      <c r="R13" s="49"/>
      <c r="S13" s="69" t="str">
        <f>IF(COUNTIF(Allgemein!$H$8:$H$45,A13)&gt;0,"Feiertag","")</f>
        <v/>
      </c>
      <c r="T13" s="97" t="str">
        <f>IFERROR(VLOOKUP(A13,Allgemein!$H$8:$I$45,2,FALSE),"")</f>
        <v/>
      </c>
      <c r="U13" s="97">
        <f>VLOOKUP(B13,Personalstamm!$D$8:$F$14,3,FALSE)</f>
        <v>8</v>
      </c>
      <c r="V13" s="97" t="str">
        <f t="shared" si="7"/>
        <v/>
      </c>
      <c r="W13" s="69" t="str">
        <f t="shared" ca="1" si="8"/>
        <v/>
      </c>
      <c r="X13" s="49"/>
      <c r="Y13" s="49"/>
      <c r="Z13" s="49"/>
      <c r="AA13" s="49"/>
    </row>
    <row r="14" spans="1:27" s="21" customFormat="1" ht="15" customHeight="1" x14ac:dyDescent="0.3">
      <c r="A14" s="39">
        <v>46270</v>
      </c>
      <c r="B14" s="89" t="str">
        <f t="shared" si="0"/>
        <v>Samstag</v>
      </c>
      <c r="C14" s="90" t="str">
        <f t="shared" si="1"/>
        <v>Wochenende</v>
      </c>
      <c r="D14" s="90"/>
      <c r="E14" s="91"/>
      <c r="F14" s="91"/>
      <c r="G14" s="91"/>
      <c r="H14" s="91"/>
      <c r="I14" s="79" t="str">
        <f t="shared" ca="1" si="2"/>
        <v/>
      </c>
      <c r="J14" s="79" t="str">
        <f t="shared" ca="1" si="3"/>
        <v/>
      </c>
      <c r="K14" s="79" t="str">
        <f ca="1">IF(I14="","",IF(AND(I14&lt;&gt;"",J14="",I14&gt;=Personalstamm!$D$20),Personalstamm!$E$20,IF(AND(I14&lt;&gt;"",J14="",I14&gt;=Personalstamm!$D$19),Personalstamm!$E$19,IF(AND(I14&lt;&gt;"",J14&lt;Personalstamm!$E$20,I14&gt;=Personalstamm!$D$20),Personalstamm!$E$20-J14,IF(AND(I14&lt;&gt;"",J14&lt;Personalstamm!E$19,I14&gt;=Personalstamm!$D$19),Personalstamm!$E$19-J14,0)))))</f>
        <v/>
      </c>
      <c r="L14" s="79" t="str">
        <f t="shared" ca="1" si="4"/>
        <v/>
      </c>
      <c r="M14" s="93" t="str">
        <f t="shared" si="5"/>
        <v/>
      </c>
      <c r="N14" s="79" t="str">
        <f>IF(OR(M14="",M14="Bitte auswählen"),"",IF(M14="Feiertag",T14*U14,IF(M14="Gleittag",0,VLOOKUP(B14,Personalstamm!$D$8:$F$14,3,FALSE))))</f>
        <v/>
      </c>
      <c r="O14" s="79">
        <f>VLOOKUP(B14,Personalstamm!$D$8:$E$14,2,FALSE)</f>
        <v>0</v>
      </c>
      <c r="P14" s="79" t="str">
        <f t="shared" ca="1" si="6"/>
        <v/>
      </c>
      <c r="Q14" s="65">
        <f t="shared" ca="1" si="9"/>
        <v>0</v>
      </c>
      <c r="R14" s="49"/>
      <c r="S14" s="69" t="str">
        <f>IF(COUNTIF(Allgemein!$H$8:$H$45,A14)&gt;0,"Feiertag","")</f>
        <v/>
      </c>
      <c r="T14" s="97" t="str">
        <f>IFERROR(VLOOKUP(A14,Allgemein!$H$8:$I$45,2,FALSE),"")</f>
        <v/>
      </c>
      <c r="U14" s="97">
        <f>VLOOKUP(B14,Personalstamm!$D$8:$F$14,3,FALSE)</f>
        <v>0</v>
      </c>
      <c r="V14" s="97" t="str">
        <f t="shared" si="7"/>
        <v/>
      </c>
      <c r="W14" s="69" t="str">
        <f t="shared" ca="1" si="8"/>
        <v/>
      </c>
      <c r="X14" s="49"/>
      <c r="Y14" s="49"/>
      <c r="Z14" s="49"/>
      <c r="AA14" s="49"/>
    </row>
    <row r="15" spans="1:27" s="21" customFormat="1" ht="15" customHeight="1" x14ac:dyDescent="0.3">
      <c r="A15" s="39">
        <v>46271</v>
      </c>
      <c r="B15" s="89" t="str">
        <f t="shared" si="0"/>
        <v>Sonntag</v>
      </c>
      <c r="C15" s="90" t="str">
        <f t="shared" si="1"/>
        <v>Wochenende</v>
      </c>
      <c r="D15" s="90"/>
      <c r="E15" s="91"/>
      <c r="F15" s="91"/>
      <c r="G15" s="91"/>
      <c r="H15" s="91"/>
      <c r="I15" s="79" t="str">
        <f t="shared" ca="1" si="2"/>
        <v/>
      </c>
      <c r="J15" s="79" t="str">
        <f t="shared" ca="1" si="3"/>
        <v/>
      </c>
      <c r="K15" s="79" t="str">
        <f ca="1">IF(I15="","",IF(AND(I15&lt;&gt;"",J15="",I15&gt;=Personalstamm!$D$20),Personalstamm!$E$20,IF(AND(I15&lt;&gt;"",J15="",I15&gt;=Personalstamm!$D$19),Personalstamm!$E$19,IF(AND(I15&lt;&gt;"",J15&lt;Personalstamm!$E$20,I15&gt;=Personalstamm!$D$20),Personalstamm!$E$20-J15,IF(AND(I15&lt;&gt;"",J15&lt;Personalstamm!E$19,I15&gt;=Personalstamm!$D$19),Personalstamm!$E$19-J15,0)))))</f>
        <v/>
      </c>
      <c r="L15" s="79" t="str">
        <f t="shared" ca="1" si="4"/>
        <v/>
      </c>
      <c r="M15" s="93" t="str">
        <f t="shared" si="5"/>
        <v/>
      </c>
      <c r="N15" s="79" t="str">
        <f>IF(OR(M15="",M15="Bitte auswählen"),"",IF(M15="Feiertag",T15*U15,IF(M15="Gleittag",0,VLOOKUP(B15,Personalstamm!$D$8:$F$14,3,FALSE))))</f>
        <v/>
      </c>
      <c r="O15" s="79">
        <f>VLOOKUP(B15,Personalstamm!$D$8:$E$14,2,FALSE)</f>
        <v>0</v>
      </c>
      <c r="P15" s="79" t="str">
        <f t="shared" ca="1" si="6"/>
        <v/>
      </c>
      <c r="Q15" s="65">
        <f t="shared" ca="1" si="9"/>
        <v>0</v>
      </c>
      <c r="R15" s="49"/>
      <c r="S15" s="69" t="str">
        <f>IF(COUNTIF(Allgemein!$H$8:$H$45,A15)&gt;0,"Feiertag","")</f>
        <v/>
      </c>
      <c r="T15" s="97" t="str">
        <f>IFERROR(VLOOKUP(A15,Allgemein!$H$8:$I$45,2,FALSE),"")</f>
        <v/>
      </c>
      <c r="U15" s="97">
        <f>VLOOKUP(B15,Personalstamm!$D$8:$F$14,3,FALSE)</f>
        <v>0</v>
      </c>
      <c r="V15" s="97" t="str">
        <f t="shared" si="7"/>
        <v/>
      </c>
      <c r="W15" s="69" t="str">
        <f t="shared" ca="1" si="8"/>
        <v/>
      </c>
      <c r="X15" s="49"/>
      <c r="Y15" s="49"/>
      <c r="Z15" s="49"/>
      <c r="AA15" s="49"/>
    </row>
    <row r="16" spans="1:27" s="21" customFormat="1" ht="15" customHeight="1" x14ac:dyDescent="0.3">
      <c r="A16" s="39">
        <v>46272</v>
      </c>
      <c r="B16" s="89" t="str">
        <f t="shared" si="0"/>
        <v>Montag</v>
      </c>
      <c r="C16" s="90" t="str">
        <f t="shared" si="1"/>
        <v>Bitte auswählen</v>
      </c>
      <c r="D16" s="90"/>
      <c r="E16" s="91"/>
      <c r="F16" s="91"/>
      <c r="G16" s="91"/>
      <c r="H16" s="91"/>
      <c r="I16" s="79" t="str">
        <f t="shared" ca="1" si="2"/>
        <v/>
      </c>
      <c r="J16" s="79" t="str">
        <f t="shared" ca="1" si="3"/>
        <v/>
      </c>
      <c r="K16" s="79" t="str">
        <f ca="1">IF(I16="","",IF(AND(I16&lt;&gt;"",J16="",I16&gt;=Personalstamm!$D$20),Personalstamm!$E$20,IF(AND(I16&lt;&gt;"",J16="",I16&gt;=Personalstamm!$D$19),Personalstamm!$E$19,IF(AND(I16&lt;&gt;"",J16&lt;Personalstamm!$E$20,I16&gt;=Personalstamm!$D$20),Personalstamm!$E$20-J16,IF(AND(I16&lt;&gt;"",J16&lt;Personalstamm!E$19,I16&gt;=Personalstamm!$D$19),Personalstamm!$E$19-J16,0)))))</f>
        <v/>
      </c>
      <c r="L16" s="79" t="str">
        <f t="shared" ca="1" si="4"/>
        <v/>
      </c>
      <c r="M16" s="93" t="str">
        <f t="shared" si="5"/>
        <v/>
      </c>
      <c r="N16" s="79" t="str">
        <f>IF(OR(M16="",M16="Bitte auswählen"),"",IF(M16="Feiertag",T16*U16,IF(M16="Gleittag",0,VLOOKUP(B16,Personalstamm!$D$8:$F$14,3,FALSE))))</f>
        <v/>
      </c>
      <c r="O16" s="79">
        <f>VLOOKUP(B16,Personalstamm!$D$8:$E$14,2,FALSE)</f>
        <v>8</v>
      </c>
      <c r="P16" s="79" t="str">
        <f t="shared" ca="1" si="6"/>
        <v/>
      </c>
      <c r="Q16" s="65">
        <f t="shared" ca="1" si="9"/>
        <v>0</v>
      </c>
      <c r="R16" s="49"/>
      <c r="S16" s="69" t="str">
        <f>IF(COUNTIF(Allgemein!$H$8:$H$45,A16)&gt;0,"Feiertag","")</f>
        <v/>
      </c>
      <c r="T16" s="97" t="str">
        <f>IFERROR(VLOOKUP(A16,Allgemein!$H$8:$I$45,2,FALSE),"")</f>
        <v/>
      </c>
      <c r="U16" s="97">
        <f>VLOOKUP(B16,Personalstamm!$D$8:$F$14,3,FALSE)</f>
        <v>8</v>
      </c>
      <c r="V16" s="97" t="str">
        <f t="shared" si="7"/>
        <v/>
      </c>
      <c r="W16" s="69" t="str">
        <f t="shared" ca="1" si="8"/>
        <v/>
      </c>
      <c r="X16" s="49"/>
      <c r="Y16" s="49"/>
      <c r="Z16" s="49"/>
      <c r="AA16" s="49"/>
    </row>
    <row r="17" spans="1:27" s="21" customFormat="1" ht="15" customHeight="1" x14ac:dyDescent="0.3">
      <c r="A17" s="39">
        <v>46273</v>
      </c>
      <c r="B17" s="89" t="str">
        <f t="shared" si="0"/>
        <v>Dienstag</v>
      </c>
      <c r="C17" s="90" t="str">
        <f t="shared" si="1"/>
        <v>Bitte auswählen</v>
      </c>
      <c r="D17" s="90"/>
      <c r="E17" s="91"/>
      <c r="F17" s="91"/>
      <c r="G17" s="91"/>
      <c r="H17" s="91"/>
      <c r="I17" s="79" t="str">
        <f t="shared" ca="1" si="2"/>
        <v/>
      </c>
      <c r="J17" s="79" t="str">
        <f t="shared" ca="1" si="3"/>
        <v/>
      </c>
      <c r="K17" s="79" t="str">
        <f ca="1">IF(I17="","",IF(AND(I17&lt;&gt;"",J17="",I17&gt;=Personalstamm!$D$20),Personalstamm!$E$20,IF(AND(I17&lt;&gt;"",J17="",I17&gt;=Personalstamm!$D$19),Personalstamm!$E$19,IF(AND(I17&lt;&gt;"",J17&lt;Personalstamm!$E$20,I17&gt;=Personalstamm!$D$20),Personalstamm!$E$20-J17,IF(AND(I17&lt;&gt;"",J17&lt;Personalstamm!E$19,I17&gt;=Personalstamm!$D$19),Personalstamm!$E$19-J17,0)))))</f>
        <v/>
      </c>
      <c r="L17" s="79" t="str">
        <f t="shared" ca="1" si="4"/>
        <v/>
      </c>
      <c r="M17" s="93" t="str">
        <f t="shared" si="5"/>
        <v/>
      </c>
      <c r="N17" s="79" t="str">
        <f>IF(OR(M17="",M17="Bitte auswählen"),"",IF(M17="Feiertag",T17*U17,IF(M17="Gleittag",0,VLOOKUP(B17,Personalstamm!$D$8:$F$14,3,FALSE))))</f>
        <v/>
      </c>
      <c r="O17" s="79">
        <f>VLOOKUP(B17,Personalstamm!$D$8:$E$14,2,FALSE)</f>
        <v>8</v>
      </c>
      <c r="P17" s="79" t="str">
        <f t="shared" ca="1" si="6"/>
        <v/>
      </c>
      <c r="Q17" s="65">
        <f t="shared" ca="1" si="9"/>
        <v>0</v>
      </c>
      <c r="R17" s="49"/>
      <c r="S17" s="69" t="str">
        <f>IF(COUNTIF(Allgemein!$H$8:$H$45,A17)&gt;0,"Feiertag","")</f>
        <v/>
      </c>
      <c r="T17" s="97" t="str">
        <f>IFERROR(VLOOKUP(A17,Allgemein!$H$8:$I$45,2,FALSE),"")</f>
        <v/>
      </c>
      <c r="U17" s="97">
        <f>VLOOKUP(B17,Personalstamm!$D$8:$F$14,3,FALSE)</f>
        <v>8</v>
      </c>
      <c r="V17" s="97" t="str">
        <f t="shared" si="7"/>
        <v/>
      </c>
      <c r="W17" s="69" t="str">
        <f t="shared" ca="1" si="8"/>
        <v/>
      </c>
      <c r="X17" s="49"/>
      <c r="Y17" s="49"/>
      <c r="Z17" s="49"/>
      <c r="AA17" s="49"/>
    </row>
    <row r="18" spans="1:27" s="21" customFormat="1" ht="15" customHeight="1" x14ac:dyDescent="0.3">
      <c r="A18" s="39">
        <v>46274</v>
      </c>
      <c r="B18" s="89" t="str">
        <f t="shared" si="0"/>
        <v>Mittwoch</v>
      </c>
      <c r="C18" s="90" t="str">
        <f t="shared" si="1"/>
        <v>Bitte auswählen</v>
      </c>
      <c r="D18" s="90"/>
      <c r="E18" s="91"/>
      <c r="F18" s="91"/>
      <c r="G18" s="91"/>
      <c r="H18" s="91"/>
      <c r="I18" s="79" t="str">
        <f t="shared" ca="1" si="2"/>
        <v/>
      </c>
      <c r="J18" s="79" t="str">
        <f t="shared" ca="1" si="3"/>
        <v/>
      </c>
      <c r="K18" s="79" t="str">
        <f ca="1">IF(I18="","",IF(AND(I18&lt;&gt;"",J18="",I18&gt;=Personalstamm!$D$20),Personalstamm!$E$20,IF(AND(I18&lt;&gt;"",J18="",I18&gt;=Personalstamm!$D$19),Personalstamm!$E$19,IF(AND(I18&lt;&gt;"",J18&lt;Personalstamm!$E$20,I18&gt;=Personalstamm!$D$20),Personalstamm!$E$20-J18,IF(AND(I18&lt;&gt;"",J18&lt;Personalstamm!E$19,I18&gt;=Personalstamm!$D$19),Personalstamm!$E$19-J18,0)))))</f>
        <v/>
      </c>
      <c r="L18" s="79" t="str">
        <f t="shared" ca="1" si="4"/>
        <v/>
      </c>
      <c r="M18" s="93" t="str">
        <f t="shared" si="5"/>
        <v/>
      </c>
      <c r="N18" s="79" t="str">
        <f>IF(OR(M18="",M18="Bitte auswählen"),"",IF(M18="Feiertag",T18*U18,IF(M18="Gleittag",0,VLOOKUP(B18,Personalstamm!$D$8:$F$14,3,FALSE))))</f>
        <v/>
      </c>
      <c r="O18" s="79">
        <f>VLOOKUP(B18,Personalstamm!$D$8:$E$14,2,FALSE)</f>
        <v>8</v>
      </c>
      <c r="P18" s="79" t="str">
        <f t="shared" ca="1" si="6"/>
        <v/>
      </c>
      <c r="Q18" s="65">
        <f t="shared" ca="1" si="9"/>
        <v>0</v>
      </c>
      <c r="R18" s="49"/>
      <c r="S18" s="69" t="str">
        <f>IF(COUNTIF(Allgemein!$H$8:$H$45,A18)&gt;0,"Feiertag","")</f>
        <v/>
      </c>
      <c r="T18" s="97" t="str">
        <f>IFERROR(VLOOKUP(A18,Allgemein!$H$8:$I$45,2,FALSE),"")</f>
        <v/>
      </c>
      <c r="U18" s="97">
        <f>VLOOKUP(B18,Personalstamm!$D$8:$F$14,3,FALSE)</f>
        <v>8</v>
      </c>
      <c r="V18" s="97" t="str">
        <f t="shared" si="7"/>
        <v/>
      </c>
      <c r="W18" s="69" t="str">
        <f t="shared" ca="1" si="8"/>
        <v/>
      </c>
      <c r="X18" s="49"/>
      <c r="Y18" s="49"/>
      <c r="Z18" s="49"/>
      <c r="AA18" s="49"/>
    </row>
    <row r="19" spans="1:27" s="21" customFormat="1" ht="15" customHeight="1" x14ac:dyDescent="0.3">
      <c r="A19" s="39">
        <v>46275</v>
      </c>
      <c r="B19" s="89" t="str">
        <f t="shared" si="0"/>
        <v>Donnerstag</v>
      </c>
      <c r="C19" s="90" t="str">
        <f t="shared" si="1"/>
        <v>Bitte auswählen</v>
      </c>
      <c r="D19" s="90"/>
      <c r="E19" s="91"/>
      <c r="F19" s="91"/>
      <c r="G19" s="91"/>
      <c r="H19" s="91"/>
      <c r="I19" s="79" t="str">
        <f t="shared" ca="1" si="2"/>
        <v/>
      </c>
      <c r="J19" s="79" t="str">
        <f t="shared" ca="1" si="3"/>
        <v/>
      </c>
      <c r="K19" s="79" t="str">
        <f ca="1">IF(I19="","",IF(AND(I19&lt;&gt;"",J19="",I19&gt;=Personalstamm!$D$20),Personalstamm!$E$20,IF(AND(I19&lt;&gt;"",J19="",I19&gt;=Personalstamm!$D$19),Personalstamm!$E$19,IF(AND(I19&lt;&gt;"",J19&lt;Personalstamm!$E$20,I19&gt;=Personalstamm!$D$20),Personalstamm!$E$20-J19,IF(AND(I19&lt;&gt;"",J19&lt;Personalstamm!E$19,I19&gt;=Personalstamm!$D$19),Personalstamm!$E$19-J19,0)))))</f>
        <v/>
      </c>
      <c r="L19" s="79" t="str">
        <f t="shared" ca="1" si="4"/>
        <v/>
      </c>
      <c r="M19" s="93" t="str">
        <f t="shared" si="5"/>
        <v/>
      </c>
      <c r="N19" s="79" t="str">
        <f>IF(OR(M19="",M19="Bitte auswählen"),"",IF(M19="Feiertag",T19*U19,IF(M19="Gleittag",0,VLOOKUP(B19,Personalstamm!$D$8:$F$14,3,FALSE))))</f>
        <v/>
      </c>
      <c r="O19" s="79">
        <f>VLOOKUP(B19,Personalstamm!$D$8:$E$14,2,FALSE)</f>
        <v>8</v>
      </c>
      <c r="P19" s="79" t="str">
        <f t="shared" ca="1" si="6"/>
        <v/>
      </c>
      <c r="Q19" s="65">
        <f t="shared" ca="1" si="9"/>
        <v>0</v>
      </c>
      <c r="R19" s="49"/>
      <c r="S19" s="69" t="str">
        <f>IF(COUNTIF(Allgemein!$H$8:$H$45,A19)&gt;0,"Feiertag","")</f>
        <v/>
      </c>
      <c r="T19" s="97" t="str">
        <f>IFERROR(VLOOKUP(A19,Allgemein!$H$8:$I$45,2,FALSE),"")</f>
        <v/>
      </c>
      <c r="U19" s="97">
        <f>VLOOKUP(B19,Personalstamm!$D$8:$F$14,3,FALSE)</f>
        <v>8</v>
      </c>
      <c r="V19" s="97" t="str">
        <f t="shared" si="7"/>
        <v/>
      </c>
      <c r="W19" s="69" t="str">
        <f t="shared" ca="1" si="8"/>
        <v/>
      </c>
      <c r="X19" s="49"/>
      <c r="Y19" s="49"/>
      <c r="Z19" s="49"/>
      <c r="AA19" s="49"/>
    </row>
    <row r="20" spans="1:27" s="21" customFormat="1" ht="15" customHeight="1" x14ac:dyDescent="0.3">
      <c r="A20" s="39">
        <v>46276</v>
      </c>
      <c r="B20" s="89" t="str">
        <f t="shared" si="0"/>
        <v>Freitag</v>
      </c>
      <c r="C20" s="90" t="str">
        <f t="shared" si="1"/>
        <v>Bitte auswählen</v>
      </c>
      <c r="D20" s="90"/>
      <c r="E20" s="91"/>
      <c r="F20" s="91"/>
      <c r="G20" s="91"/>
      <c r="H20" s="91"/>
      <c r="I20" s="79" t="str">
        <f t="shared" ca="1" si="2"/>
        <v/>
      </c>
      <c r="J20" s="79" t="str">
        <f t="shared" ca="1" si="3"/>
        <v/>
      </c>
      <c r="K20" s="79" t="str">
        <f ca="1">IF(I20="","",IF(AND(I20&lt;&gt;"",J20="",I20&gt;=Personalstamm!$D$20),Personalstamm!$E$20,IF(AND(I20&lt;&gt;"",J20="",I20&gt;=Personalstamm!$D$19),Personalstamm!$E$19,IF(AND(I20&lt;&gt;"",J20&lt;Personalstamm!$E$20,I20&gt;=Personalstamm!$D$20),Personalstamm!$E$20-J20,IF(AND(I20&lt;&gt;"",J20&lt;Personalstamm!E$19,I20&gt;=Personalstamm!$D$19),Personalstamm!$E$19-J20,0)))))</f>
        <v/>
      </c>
      <c r="L20" s="79" t="str">
        <f t="shared" ca="1" si="4"/>
        <v/>
      </c>
      <c r="M20" s="93" t="str">
        <f t="shared" si="5"/>
        <v/>
      </c>
      <c r="N20" s="79" t="str">
        <f>IF(OR(M20="",M20="Bitte auswählen"),"",IF(M20="Feiertag",T20*U20,IF(M20="Gleittag",0,VLOOKUP(B20,Personalstamm!$D$8:$F$14,3,FALSE))))</f>
        <v/>
      </c>
      <c r="O20" s="79">
        <f>VLOOKUP(B20,Personalstamm!$D$8:$E$14,2,FALSE)</f>
        <v>8</v>
      </c>
      <c r="P20" s="79" t="str">
        <f t="shared" ca="1" si="6"/>
        <v/>
      </c>
      <c r="Q20" s="65">
        <f t="shared" ca="1" si="9"/>
        <v>0</v>
      </c>
      <c r="R20" s="49"/>
      <c r="S20" s="69" t="str">
        <f>IF(COUNTIF(Allgemein!$H$8:$H$45,A20)&gt;0,"Feiertag","")</f>
        <v/>
      </c>
      <c r="T20" s="97" t="str">
        <f>IFERROR(VLOOKUP(A20,Allgemein!$H$8:$I$45,2,FALSE),"")</f>
        <v/>
      </c>
      <c r="U20" s="97">
        <f>VLOOKUP(B20,Personalstamm!$D$8:$F$14,3,FALSE)</f>
        <v>8</v>
      </c>
      <c r="V20" s="97" t="str">
        <f t="shared" si="7"/>
        <v/>
      </c>
      <c r="W20" s="69" t="str">
        <f t="shared" ca="1" si="8"/>
        <v/>
      </c>
      <c r="X20" s="49"/>
      <c r="Y20" s="49"/>
      <c r="Z20" s="49"/>
      <c r="AA20" s="49"/>
    </row>
    <row r="21" spans="1:27" s="21" customFormat="1" ht="15" customHeight="1" x14ac:dyDescent="0.3">
      <c r="A21" s="39">
        <v>46277</v>
      </c>
      <c r="B21" s="89" t="str">
        <f t="shared" si="0"/>
        <v>Samstag</v>
      </c>
      <c r="C21" s="90" t="str">
        <f t="shared" si="1"/>
        <v>Wochenende</v>
      </c>
      <c r="D21" s="90"/>
      <c r="E21" s="91"/>
      <c r="F21" s="91"/>
      <c r="G21" s="91"/>
      <c r="H21" s="91"/>
      <c r="I21" s="79" t="str">
        <f t="shared" ca="1" si="2"/>
        <v/>
      </c>
      <c r="J21" s="79" t="str">
        <f t="shared" ca="1" si="3"/>
        <v/>
      </c>
      <c r="K21" s="79" t="str">
        <f ca="1">IF(I21="","",IF(AND(I21&lt;&gt;"",J21="",I21&gt;=Personalstamm!$D$20),Personalstamm!$E$20,IF(AND(I21&lt;&gt;"",J21="",I21&gt;=Personalstamm!$D$19),Personalstamm!$E$19,IF(AND(I21&lt;&gt;"",J21&lt;Personalstamm!$E$20,I21&gt;=Personalstamm!$D$20),Personalstamm!$E$20-J21,IF(AND(I21&lt;&gt;"",J21&lt;Personalstamm!E$19,I21&gt;=Personalstamm!$D$19),Personalstamm!$E$19-J21,0)))))</f>
        <v/>
      </c>
      <c r="L21" s="79" t="str">
        <f t="shared" ca="1" si="4"/>
        <v/>
      </c>
      <c r="M21" s="93" t="str">
        <f t="shared" si="5"/>
        <v/>
      </c>
      <c r="N21" s="79" t="str">
        <f>IF(OR(M21="",M21="Bitte auswählen"),"",IF(M21="Feiertag",T21*U21,IF(M21="Gleittag",0,VLOOKUP(B21,Personalstamm!$D$8:$F$14,3,FALSE))))</f>
        <v/>
      </c>
      <c r="O21" s="79">
        <f>VLOOKUP(B21,Personalstamm!$D$8:$E$14,2,FALSE)</f>
        <v>0</v>
      </c>
      <c r="P21" s="79" t="str">
        <f t="shared" ca="1" si="6"/>
        <v/>
      </c>
      <c r="Q21" s="65">
        <f t="shared" ca="1" si="9"/>
        <v>0</v>
      </c>
      <c r="R21" s="49"/>
      <c r="S21" s="69" t="str">
        <f>IF(COUNTIF(Allgemein!$H$8:$H$45,A21)&gt;0,"Feiertag","")</f>
        <v/>
      </c>
      <c r="T21" s="97" t="str">
        <f>IFERROR(VLOOKUP(A21,Allgemein!$H$8:$I$45,2,FALSE),"")</f>
        <v/>
      </c>
      <c r="U21" s="97">
        <f>VLOOKUP(B21,Personalstamm!$D$8:$F$14,3,FALSE)</f>
        <v>0</v>
      </c>
      <c r="V21" s="97" t="str">
        <f t="shared" si="7"/>
        <v/>
      </c>
      <c r="W21" s="69" t="str">
        <f t="shared" ca="1" si="8"/>
        <v/>
      </c>
      <c r="X21" s="49"/>
      <c r="Y21" s="49"/>
      <c r="Z21" s="49"/>
      <c r="AA21" s="49"/>
    </row>
    <row r="22" spans="1:27" s="21" customFormat="1" ht="15" customHeight="1" x14ac:dyDescent="0.3">
      <c r="A22" s="39">
        <v>46278</v>
      </c>
      <c r="B22" s="89" t="str">
        <f t="shared" si="0"/>
        <v>Sonntag</v>
      </c>
      <c r="C22" s="90" t="str">
        <f t="shared" si="1"/>
        <v>Wochenende</v>
      </c>
      <c r="D22" s="90"/>
      <c r="E22" s="91"/>
      <c r="F22" s="91"/>
      <c r="G22" s="91"/>
      <c r="H22" s="91"/>
      <c r="I22" s="79" t="str">
        <f t="shared" ca="1" si="2"/>
        <v/>
      </c>
      <c r="J22" s="79" t="str">
        <f t="shared" ca="1" si="3"/>
        <v/>
      </c>
      <c r="K22" s="79" t="str">
        <f ca="1">IF(I22="","",IF(AND(I22&lt;&gt;"",J22="",I22&gt;=Personalstamm!$D$20),Personalstamm!$E$20,IF(AND(I22&lt;&gt;"",J22="",I22&gt;=Personalstamm!$D$19),Personalstamm!$E$19,IF(AND(I22&lt;&gt;"",J22&lt;Personalstamm!$E$20,I22&gt;=Personalstamm!$D$20),Personalstamm!$E$20-J22,IF(AND(I22&lt;&gt;"",J22&lt;Personalstamm!E$19,I22&gt;=Personalstamm!$D$19),Personalstamm!$E$19-J22,0)))))</f>
        <v/>
      </c>
      <c r="L22" s="79" t="str">
        <f t="shared" ca="1" si="4"/>
        <v/>
      </c>
      <c r="M22" s="93" t="str">
        <f t="shared" si="5"/>
        <v/>
      </c>
      <c r="N22" s="79" t="str">
        <f>IF(OR(M22="",M22="Bitte auswählen"),"",IF(M22="Feiertag",T22*U22,IF(M22="Gleittag",0,VLOOKUP(B22,Personalstamm!$D$8:$F$14,3,FALSE))))</f>
        <v/>
      </c>
      <c r="O22" s="79">
        <f>VLOOKUP(B22,Personalstamm!$D$8:$E$14,2,FALSE)</f>
        <v>0</v>
      </c>
      <c r="P22" s="79" t="str">
        <f t="shared" ca="1" si="6"/>
        <v/>
      </c>
      <c r="Q22" s="65">
        <f t="shared" ca="1" si="9"/>
        <v>0</v>
      </c>
      <c r="R22" s="49"/>
      <c r="S22" s="69" t="str">
        <f>IF(COUNTIF(Allgemein!$H$8:$H$45,A22)&gt;0,"Feiertag","")</f>
        <v/>
      </c>
      <c r="T22" s="97" t="str">
        <f>IFERROR(VLOOKUP(A22,Allgemein!$H$8:$I$45,2,FALSE),"")</f>
        <v/>
      </c>
      <c r="U22" s="97">
        <f>VLOOKUP(B22,Personalstamm!$D$8:$F$14,3,FALSE)</f>
        <v>0</v>
      </c>
      <c r="V22" s="97" t="str">
        <f t="shared" si="7"/>
        <v/>
      </c>
      <c r="W22" s="69" t="str">
        <f t="shared" ca="1" si="8"/>
        <v/>
      </c>
      <c r="X22" s="49"/>
      <c r="Y22" s="49"/>
      <c r="Z22" s="49"/>
      <c r="AA22" s="49"/>
    </row>
    <row r="23" spans="1:27" s="21" customFormat="1" ht="15" customHeight="1" x14ac:dyDescent="0.3">
      <c r="A23" s="39">
        <v>46279</v>
      </c>
      <c r="B23" s="89" t="str">
        <f t="shared" si="0"/>
        <v>Montag</v>
      </c>
      <c r="C23" s="90" t="str">
        <f t="shared" si="1"/>
        <v>Bitte auswählen</v>
      </c>
      <c r="D23" s="90"/>
      <c r="E23" s="91"/>
      <c r="F23" s="91"/>
      <c r="G23" s="91"/>
      <c r="H23" s="91"/>
      <c r="I23" s="79" t="str">
        <f t="shared" ca="1" si="2"/>
        <v/>
      </c>
      <c r="J23" s="79" t="str">
        <f t="shared" ca="1" si="3"/>
        <v/>
      </c>
      <c r="K23" s="79" t="str">
        <f ca="1">IF(I23="","",IF(AND(I23&lt;&gt;"",J23="",I23&gt;=Personalstamm!$D$20),Personalstamm!$E$20,IF(AND(I23&lt;&gt;"",J23="",I23&gt;=Personalstamm!$D$19),Personalstamm!$E$19,IF(AND(I23&lt;&gt;"",J23&lt;Personalstamm!$E$20,I23&gt;=Personalstamm!$D$20),Personalstamm!$E$20-J23,IF(AND(I23&lt;&gt;"",J23&lt;Personalstamm!E$19,I23&gt;=Personalstamm!$D$19),Personalstamm!$E$19-J23,0)))))</f>
        <v/>
      </c>
      <c r="L23" s="79" t="str">
        <f t="shared" ca="1" si="4"/>
        <v/>
      </c>
      <c r="M23" s="93" t="str">
        <f t="shared" si="5"/>
        <v/>
      </c>
      <c r="N23" s="79" t="str">
        <f>IF(OR(M23="",M23="Bitte auswählen"),"",IF(M23="Feiertag",T23*U23,IF(M23="Gleittag",0,VLOOKUP(B23,Personalstamm!$D$8:$F$14,3,FALSE))))</f>
        <v/>
      </c>
      <c r="O23" s="79">
        <f>VLOOKUP(B23,Personalstamm!$D$8:$E$14,2,FALSE)</f>
        <v>8</v>
      </c>
      <c r="P23" s="79" t="str">
        <f t="shared" ca="1" si="6"/>
        <v/>
      </c>
      <c r="Q23" s="65">
        <f t="shared" ca="1" si="9"/>
        <v>0</v>
      </c>
      <c r="R23" s="49"/>
      <c r="S23" s="69" t="str">
        <f>IF(COUNTIF(Allgemein!$H$8:$H$45,A23)&gt;0,"Feiertag","")</f>
        <v/>
      </c>
      <c r="T23" s="97" t="str">
        <f>IFERROR(VLOOKUP(A23,Allgemein!$H$8:$I$45,2,FALSE),"")</f>
        <v/>
      </c>
      <c r="U23" s="97">
        <f>VLOOKUP(B23,Personalstamm!$D$8:$F$14,3,FALSE)</f>
        <v>8</v>
      </c>
      <c r="V23" s="97" t="str">
        <f t="shared" si="7"/>
        <v/>
      </c>
      <c r="W23" s="69" t="str">
        <f t="shared" ca="1" si="8"/>
        <v/>
      </c>
      <c r="X23" s="49"/>
      <c r="Y23" s="49"/>
      <c r="Z23" s="49"/>
      <c r="AA23" s="49"/>
    </row>
    <row r="24" spans="1:27" s="21" customFormat="1" ht="15" customHeight="1" x14ac:dyDescent="0.3">
      <c r="A24" s="39">
        <v>46280</v>
      </c>
      <c r="B24" s="89" t="str">
        <f t="shared" si="0"/>
        <v>Dienstag</v>
      </c>
      <c r="C24" s="90" t="str">
        <f t="shared" si="1"/>
        <v>Bitte auswählen</v>
      </c>
      <c r="D24" s="90"/>
      <c r="E24" s="91"/>
      <c r="F24" s="91"/>
      <c r="G24" s="91"/>
      <c r="H24" s="91"/>
      <c r="I24" s="79" t="str">
        <f t="shared" ca="1" si="2"/>
        <v/>
      </c>
      <c r="J24" s="79" t="str">
        <f t="shared" ca="1" si="3"/>
        <v/>
      </c>
      <c r="K24" s="79" t="str">
        <f ca="1">IF(I24="","",IF(AND(I24&lt;&gt;"",J24="",I24&gt;=Personalstamm!$D$20),Personalstamm!$E$20,IF(AND(I24&lt;&gt;"",J24="",I24&gt;=Personalstamm!$D$19),Personalstamm!$E$19,IF(AND(I24&lt;&gt;"",J24&lt;Personalstamm!$E$20,I24&gt;=Personalstamm!$D$20),Personalstamm!$E$20-J24,IF(AND(I24&lt;&gt;"",J24&lt;Personalstamm!E$19,I24&gt;=Personalstamm!$D$19),Personalstamm!$E$19-J24,0)))))</f>
        <v/>
      </c>
      <c r="L24" s="79" t="str">
        <f t="shared" ca="1" si="4"/>
        <v/>
      </c>
      <c r="M24" s="93" t="str">
        <f t="shared" si="5"/>
        <v/>
      </c>
      <c r="N24" s="79" t="str">
        <f>IF(OR(M24="",M24="Bitte auswählen"),"",IF(M24="Feiertag",T24*U24,IF(M24="Gleittag",0,VLOOKUP(B24,Personalstamm!$D$8:$F$14,3,FALSE))))</f>
        <v/>
      </c>
      <c r="O24" s="79">
        <f>VLOOKUP(B24,Personalstamm!$D$8:$E$14,2,FALSE)</f>
        <v>8</v>
      </c>
      <c r="P24" s="79" t="str">
        <f t="shared" ca="1" si="6"/>
        <v/>
      </c>
      <c r="Q24" s="65">
        <f t="shared" ca="1" si="9"/>
        <v>0</v>
      </c>
      <c r="R24" s="49"/>
      <c r="S24" s="69" t="str">
        <f>IF(COUNTIF(Allgemein!$H$8:$H$45,A24)&gt;0,"Feiertag","")</f>
        <v/>
      </c>
      <c r="T24" s="97" t="str">
        <f>IFERROR(VLOOKUP(A24,Allgemein!$H$8:$I$45,2,FALSE),"")</f>
        <v/>
      </c>
      <c r="U24" s="97">
        <f>VLOOKUP(B24,Personalstamm!$D$8:$F$14,3,FALSE)</f>
        <v>8</v>
      </c>
      <c r="V24" s="97" t="str">
        <f t="shared" si="7"/>
        <v/>
      </c>
      <c r="W24" s="69" t="str">
        <f t="shared" ca="1" si="8"/>
        <v/>
      </c>
      <c r="X24" s="49"/>
      <c r="Y24" s="49"/>
      <c r="Z24" s="49"/>
      <c r="AA24" s="49"/>
    </row>
    <row r="25" spans="1:27" s="21" customFormat="1" ht="15" customHeight="1" x14ac:dyDescent="0.3">
      <c r="A25" s="39">
        <v>46281</v>
      </c>
      <c r="B25" s="89" t="str">
        <f t="shared" si="0"/>
        <v>Mittwoch</v>
      </c>
      <c r="C25" s="90" t="str">
        <f t="shared" si="1"/>
        <v>Bitte auswählen</v>
      </c>
      <c r="D25" s="90"/>
      <c r="E25" s="91"/>
      <c r="F25" s="91"/>
      <c r="G25" s="91"/>
      <c r="H25" s="91"/>
      <c r="I25" s="79" t="str">
        <f t="shared" ca="1" si="2"/>
        <v/>
      </c>
      <c r="J25" s="79" t="str">
        <f t="shared" ca="1" si="3"/>
        <v/>
      </c>
      <c r="K25" s="79" t="str">
        <f ca="1">IF(I25="","",IF(AND(I25&lt;&gt;"",J25="",I25&gt;=Personalstamm!$D$20),Personalstamm!$E$20,IF(AND(I25&lt;&gt;"",J25="",I25&gt;=Personalstamm!$D$19),Personalstamm!$E$19,IF(AND(I25&lt;&gt;"",J25&lt;Personalstamm!$E$20,I25&gt;=Personalstamm!$D$20),Personalstamm!$E$20-J25,IF(AND(I25&lt;&gt;"",J25&lt;Personalstamm!E$19,I25&gt;=Personalstamm!$D$19),Personalstamm!$E$19-J25,0)))))</f>
        <v/>
      </c>
      <c r="L25" s="79" t="str">
        <f t="shared" ca="1" si="4"/>
        <v/>
      </c>
      <c r="M25" s="93" t="str">
        <f t="shared" si="5"/>
        <v/>
      </c>
      <c r="N25" s="79" t="str">
        <f>IF(OR(M25="",M25="Bitte auswählen"),"",IF(M25="Feiertag",T25*U25,IF(M25="Gleittag",0,VLOOKUP(B25,Personalstamm!$D$8:$F$14,3,FALSE))))</f>
        <v/>
      </c>
      <c r="O25" s="79">
        <f>VLOOKUP(B25,Personalstamm!$D$8:$E$14,2,FALSE)</f>
        <v>8</v>
      </c>
      <c r="P25" s="79" t="str">
        <f t="shared" ca="1" si="6"/>
        <v/>
      </c>
      <c r="Q25" s="65">
        <f t="shared" ca="1" si="9"/>
        <v>0</v>
      </c>
      <c r="R25" s="49"/>
      <c r="S25" s="69" t="str">
        <f>IF(COUNTIF(Allgemein!$H$8:$H$45,A25)&gt;0,"Feiertag","")</f>
        <v/>
      </c>
      <c r="T25" s="97" t="str">
        <f>IFERROR(VLOOKUP(A25,Allgemein!$H$8:$I$45,2,FALSE),"")</f>
        <v/>
      </c>
      <c r="U25" s="97">
        <f>VLOOKUP(B25,Personalstamm!$D$8:$F$14,3,FALSE)</f>
        <v>8</v>
      </c>
      <c r="V25" s="97" t="str">
        <f t="shared" si="7"/>
        <v/>
      </c>
      <c r="W25" s="69" t="str">
        <f t="shared" ca="1" si="8"/>
        <v/>
      </c>
      <c r="X25" s="49"/>
      <c r="Y25" s="49"/>
      <c r="Z25" s="49"/>
      <c r="AA25" s="49"/>
    </row>
    <row r="26" spans="1:27" s="21" customFormat="1" ht="15" customHeight="1" x14ac:dyDescent="0.3">
      <c r="A26" s="39">
        <v>46282</v>
      </c>
      <c r="B26" s="89" t="str">
        <f t="shared" si="0"/>
        <v>Donnerstag</v>
      </c>
      <c r="C26" s="90" t="str">
        <f t="shared" si="1"/>
        <v>Bitte auswählen</v>
      </c>
      <c r="D26" s="90"/>
      <c r="E26" s="91"/>
      <c r="F26" s="91"/>
      <c r="G26" s="91"/>
      <c r="H26" s="91"/>
      <c r="I26" s="79" t="str">
        <f t="shared" ca="1" si="2"/>
        <v/>
      </c>
      <c r="J26" s="79" t="str">
        <f t="shared" ca="1" si="3"/>
        <v/>
      </c>
      <c r="K26" s="79" t="str">
        <f ca="1">IF(I26="","",IF(AND(I26&lt;&gt;"",J26="",I26&gt;=Personalstamm!$D$20),Personalstamm!$E$20,IF(AND(I26&lt;&gt;"",J26="",I26&gt;=Personalstamm!$D$19),Personalstamm!$E$19,IF(AND(I26&lt;&gt;"",J26&lt;Personalstamm!$E$20,I26&gt;=Personalstamm!$D$20),Personalstamm!$E$20-J26,IF(AND(I26&lt;&gt;"",J26&lt;Personalstamm!E$19,I26&gt;=Personalstamm!$D$19),Personalstamm!$E$19-J26,0)))))</f>
        <v/>
      </c>
      <c r="L26" s="79" t="str">
        <f t="shared" ca="1" si="4"/>
        <v/>
      </c>
      <c r="M26" s="93" t="str">
        <f t="shared" si="5"/>
        <v/>
      </c>
      <c r="N26" s="79" t="str">
        <f>IF(OR(M26="",M26="Bitte auswählen"),"",IF(M26="Feiertag",T26*U26,IF(M26="Gleittag",0,VLOOKUP(B26,Personalstamm!$D$8:$F$14,3,FALSE))))</f>
        <v/>
      </c>
      <c r="O26" s="79">
        <f>VLOOKUP(B26,Personalstamm!$D$8:$E$14,2,FALSE)</f>
        <v>8</v>
      </c>
      <c r="P26" s="79" t="str">
        <f t="shared" ca="1" si="6"/>
        <v/>
      </c>
      <c r="Q26" s="65">
        <f t="shared" ca="1" si="9"/>
        <v>0</v>
      </c>
      <c r="R26" s="49"/>
      <c r="S26" s="69" t="str">
        <f>IF(COUNTIF(Allgemein!$H$8:$H$45,A26)&gt;0,"Feiertag","")</f>
        <v/>
      </c>
      <c r="T26" s="97" t="str">
        <f>IFERROR(VLOOKUP(A26,Allgemein!$H$8:$I$45,2,FALSE),"")</f>
        <v/>
      </c>
      <c r="U26" s="97">
        <f>VLOOKUP(B26,Personalstamm!$D$8:$F$14,3,FALSE)</f>
        <v>8</v>
      </c>
      <c r="V26" s="97" t="str">
        <f t="shared" si="7"/>
        <v/>
      </c>
      <c r="W26" s="69" t="str">
        <f t="shared" ca="1" si="8"/>
        <v/>
      </c>
      <c r="X26" s="49"/>
      <c r="Y26" s="49"/>
      <c r="Z26" s="49"/>
      <c r="AA26" s="49"/>
    </row>
    <row r="27" spans="1:27" s="21" customFormat="1" ht="15" customHeight="1" x14ac:dyDescent="0.3">
      <c r="A27" s="39">
        <v>46283</v>
      </c>
      <c r="B27" s="89" t="str">
        <f t="shared" si="0"/>
        <v>Freitag</v>
      </c>
      <c r="C27" s="90" t="str">
        <f t="shared" si="1"/>
        <v>Bitte auswählen</v>
      </c>
      <c r="D27" s="90"/>
      <c r="E27" s="91"/>
      <c r="F27" s="91"/>
      <c r="G27" s="91"/>
      <c r="H27" s="91"/>
      <c r="I27" s="79" t="str">
        <f t="shared" ca="1" si="2"/>
        <v/>
      </c>
      <c r="J27" s="79" t="str">
        <f t="shared" ca="1" si="3"/>
        <v/>
      </c>
      <c r="K27" s="79" t="str">
        <f ca="1">IF(I27="","",IF(AND(I27&lt;&gt;"",J27="",I27&gt;=Personalstamm!$D$20),Personalstamm!$E$20,IF(AND(I27&lt;&gt;"",J27="",I27&gt;=Personalstamm!$D$19),Personalstamm!$E$19,IF(AND(I27&lt;&gt;"",J27&lt;Personalstamm!$E$20,I27&gt;=Personalstamm!$D$20),Personalstamm!$E$20-J27,IF(AND(I27&lt;&gt;"",J27&lt;Personalstamm!E$19,I27&gt;=Personalstamm!$D$19),Personalstamm!$E$19-J27,0)))))</f>
        <v/>
      </c>
      <c r="L27" s="79" t="str">
        <f t="shared" ca="1" si="4"/>
        <v/>
      </c>
      <c r="M27" s="93" t="str">
        <f t="shared" si="5"/>
        <v/>
      </c>
      <c r="N27" s="79" t="str">
        <f>IF(OR(M27="",M27="Bitte auswählen"),"",IF(M27="Feiertag",T27*U27,IF(M27="Gleittag",0,VLOOKUP(B27,Personalstamm!$D$8:$F$14,3,FALSE))))</f>
        <v/>
      </c>
      <c r="O27" s="79">
        <f>VLOOKUP(B27,Personalstamm!$D$8:$E$14,2,FALSE)</f>
        <v>8</v>
      </c>
      <c r="P27" s="79" t="str">
        <f t="shared" ca="1" si="6"/>
        <v/>
      </c>
      <c r="Q27" s="65">
        <f t="shared" ca="1" si="9"/>
        <v>0</v>
      </c>
      <c r="R27" s="49"/>
      <c r="S27" s="69" t="str">
        <f>IF(COUNTIF(Allgemein!$H$8:$H$45,A27)&gt;0,"Feiertag","")</f>
        <v/>
      </c>
      <c r="T27" s="97" t="str">
        <f>IFERROR(VLOOKUP(A27,Allgemein!$H$8:$I$45,2,FALSE),"")</f>
        <v/>
      </c>
      <c r="U27" s="97">
        <f>VLOOKUP(B27,Personalstamm!$D$8:$F$14,3,FALSE)</f>
        <v>8</v>
      </c>
      <c r="V27" s="97" t="str">
        <f t="shared" si="7"/>
        <v/>
      </c>
      <c r="W27" s="69" t="str">
        <f t="shared" ca="1" si="8"/>
        <v/>
      </c>
      <c r="X27" s="49"/>
      <c r="Y27" s="49"/>
      <c r="Z27" s="49"/>
      <c r="AA27" s="49"/>
    </row>
    <row r="28" spans="1:27" s="21" customFormat="1" ht="15" customHeight="1" x14ac:dyDescent="0.3">
      <c r="A28" s="39">
        <v>46284</v>
      </c>
      <c r="B28" s="89" t="str">
        <f t="shared" si="0"/>
        <v>Samstag</v>
      </c>
      <c r="C28" s="90" t="str">
        <f t="shared" si="1"/>
        <v>Wochenende</v>
      </c>
      <c r="D28" s="90"/>
      <c r="E28" s="91"/>
      <c r="F28" s="91"/>
      <c r="G28" s="91"/>
      <c r="H28" s="91"/>
      <c r="I28" s="79" t="str">
        <f t="shared" ca="1" si="2"/>
        <v/>
      </c>
      <c r="J28" s="79" t="str">
        <f t="shared" ca="1" si="3"/>
        <v/>
      </c>
      <c r="K28" s="79" t="str">
        <f ca="1">IF(I28="","",IF(AND(I28&lt;&gt;"",J28="",I28&gt;=Personalstamm!$D$20),Personalstamm!$E$20,IF(AND(I28&lt;&gt;"",J28="",I28&gt;=Personalstamm!$D$19),Personalstamm!$E$19,IF(AND(I28&lt;&gt;"",J28&lt;Personalstamm!$E$20,I28&gt;=Personalstamm!$D$20),Personalstamm!$E$20-J28,IF(AND(I28&lt;&gt;"",J28&lt;Personalstamm!E$19,I28&gt;=Personalstamm!$D$19),Personalstamm!$E$19-J28,0)))))</f>
        <v/>
      </c>
      <c r="L28" s="79" t="str">
        <f t="shared" ca="1" si="4"/>
        <v/>
      </c>
      <c r="M28" s="93" t="str">
        <f t="shared" si="5"/>
        <v/>
      </c>
      <c r="N28" s="79" t="str">
        <f>IF(OR(M28="",M28="Bitte auswählen"),"",IF(M28="Feiertag",T28*U28,IF(M28="Gleittag",0,VLOOKUP(B28,Personalstamm!$D$8:$F$14,3,FALSE))))</f>
        <v/>
      </c>
      <c r="O28" s="79">
        <f>VLOOKUP(B28,Personalstamm!$D$8:$E$14,2,FALSE)</f>
        <v>0</v>
      </c>
      <c r="P28" s="79" t="str">
        <f t="shared" ca="1" si="6"/>
        <v/>
      </c>
      <c r="Q28" s="65">
        <f t="shared" ca="1" si="9"/>
        <v>0</v>
      </c>
      <c r="R28" s="49"/>
      <c r="S28" s="69" t="str">
        <f>IF(COUNTIF(Allgemein!$H$8:$H$45,A28)&gt;0,"Feiertag","")</f>
        <v/>
      </c>
      <c r="T28" s="97" t="str">
        <f>IFERROR(VLOOKUP(A28,Allgemein!$H$8:$I$45,2,FALSE),"")</f>
        <v/>
      </c>
      <c r="U28" s="97">
        <f>VLOOKUP(B28,Personalstamm!$D$8:$F$14,3,FALSE)</f>
        <v>0</v>
      </c>
      <c r="V28" s="97" t="str">
        <f t="shared" si="7"/>
        <v/>
      </c>
      <c r="W28" s="69" t="str">
        <f t="shared" ca="1" si="8"/>
        <v/>
      </c>
      <c r="X28" s="49"/>
      <c r="Y28" s="49"/>
      <c r="Z28" s="49"/>
      <c r="AA28" s="49"/>
    </row>
    <row r="29" spans="1:27" s="21" customFormat="1" ht="15" customHeight="1" x14ac:dyDescent="0.3">
      <c r="A29" s="39">
        <v>46285</v>
      </c>
      <c r="B29" s="89" t="str">
        <f t="shared" si="0"/>
        <v>Sonntag</v>
      </c>
      <c r="C29" s="90" t="str">
        <f t="shared" si="1"/>
        <v>Wochenende</v>
      </c>
      <c r="D29" s="90"/>
      <c r="E29" s="91"/>
      <c r="F29" s="91"/>
      <c r="G29" s="91"/>
      <c r="H29" s="91"/>
      <c r="I29" s="79" t="str">
        <f t="shared" ca="1" si="2"/>
        <v/>
      </c>
      <c r="J29" s="79" t="str">
        <f t="shared" ca="1" si="3"/>
        <v/>
      </c>
      <c r="K29" s="79" t="str">
        <f ca="1">IF(I29="","",IF(AND(I29&lt;&gt;"",J29="",I29&gt;=Personalstamm!$D$20),Personalstamm!$E$20,IF(AND(I29&lt;&gt;"",J29="",I29&gt;=Personalstamm!$D$19),Personalstamm!$E$19,IF(AND(I29&lt;&gt;"",J29&lt;Personalstamm!$E$20,I29&gt;=Personalstamm!$D$20),Personalstamm!$E$20-J29,IF(AND(I29&lt;&gt;"",J29&lt;Personalstamm!E$19,I29&gt;=Personalstamm!$D$19),Personalstamm!$E$19-J29,0)))))</f>
        <v/>
      </c>
      <c r="L29" s="79" t="str">
        <f t="shared" ca="1" si="4"/>
        <v/>
      </c>
      <c r="M29" s="93" t="str">
        <f t="shared" si="5"/>
        <v/>
      </c>
      <c r="N29" s="79" t="str">
        <f>IF(OR(M29="",M29="Bitte auswählen"),"",IF(M29="Feiertag",T29*U29,IF(M29="Gleittag",0,VLOOKUP(B29,Personalstamm!$D$8:$F$14,3,FALSE))))</f>
        <v/>
      </c>
      <c r="O29" s="79">
        <f>VLOOKUP(B29,Personalstamm!$D$8:$E$14,2,FALSE)</f>
        <v>0</v>
      </c>
      <c r="P29" s="79" t="str">
        <f t="shared" ca="1" si="6"/>
        <v/>
      </c>
      <c r="Q29" s="65">
        <f t="shared" ca="1" si="9"/>
        <v>0</v>
      </c>
      <c r="R29" s="49"/>
      <c r="S29" s="69" t="str">
        <f>IF(COUNTIF(Allgemein!$H$8:$H$45,A29)&gt;0,"Feiertag","")</f>
        <v>Feiertag</v>
      </c>
      <c r="T29" s="97">
        <f>IFERROR(VLOOKUP(A29,Allgemein!$H$8:$I$45,2,FALSE),"")</f>
        <v>0</v>
      </c>
      <c r="U29" s="97">
        <f>VLOOKUP(B29,Personalstamm!$D$8:$F$14,3,FALSE)</f>
        <v>0</v>
      </c>
      <c r="V29" s="97" t="str">
        <f t="shared" si="7"/>
        <v/>
      </c>
      <c r="W29" s="69" t="str">
        <f t="shared" ca="1" si="8"/>
        <v/>
      </c>
      <c r="X29" s="49"/>
      <c r="Y29" s="49"/>
      <c r="Z29" s="49"/>
      <c r="AA29" s="49"/>
    </row>
    <row r="30" spans="1:27" s="21" customFormat="1" ht="15" customHeight="1" x14ac:dyDescent="0.3">
      <c r="A30" s="39">
        <v>46286</v>
      </c>
      <c r="B30" s="89" t="str">
        <f t="shared" si="0"/>
        <v>Montag</v>
      </c>
      <c r="C30" s="90" t="str">
        <f t="shared" si="1"/>
        <v>Bitte auswählen</v>
      </c>
      <c r="D30" s="90"/>
      <c r="E30" s="91"/>
      <c r="F30" s="91"/>
      <c r="G30" s="91"/>
      <c r="H30" s="91"/>
      <c r="I30" s="79" t="str">
        <f t="shared" ca="1" si="2"/>
        <v/>
      </c>
      <c r="J30" s="79" t="str">
        <f t="shared" ca="1" si="3"/>
        <v/>
      </c>
      <c r="K30" s="79" t="str">
        <f ca="1">IF(I30="","",IF(AND(I30&lt;&gt;"",J30="",I30&gt;=Personalstamm!$D$20),Personalstamm!$E$20,IF(AND(I30&lt;&gt;"",J30="",I30&gt;=Personalstamm!$D$19),Personalstamm!$E$19,IF(AND(I30&lt;&gt;"",J30&lt;Personalstamm!$E$20,I30&gt;=Personalstamm!$D$20),Personalstamm!$E$20-J30,IF(AND(I30&lt;&gt;"",J30&lt;Personalstamm!E$19,I30&gt;=Personalstamm!$D$19),Personalstamm!$E$19-J30,0)))))</f>
        <v/>
      </c>
      <c r="L30" s="79" t="str">
        <f t="shared" ca="1" si="4"/>
        <v/>
      </c>
      <c r="M30" s="93" t="str">
        <f t="shared" si="5"/>
        <v/>
      </c>
      <c r="N30" s="79" t="str">
        <f>IF(OR(M30="",M30="Bitte auswählen"),"",IF(M30="Feiertag",T30*U30,IF(M30="Gleittag",0,VLOOKUP(B30,Personalstamm!$D$8:$F$14,3,FALSE))))</f>
        <v/>
      </c>
      <c r="O30" s="79">
        <f>VLOOKUP(B30,Personalstamm!$D$8:$E$14,2,FALSE)</f>
        <v>8</v>
      </c>
      <c r="P30" s="79" t="str">
        <f t="shared" ca="1" si="6"/>
        <v/>
      </c>
      <c r="Q30" s="65">
        <f t="shared" ca="1" si="9"/>
        <v>0</v>
      </c>
      <c r="R30" s="49"/>
      <c r="S30" s="69" t="str">
        <f>IF(COUNTIF(Allgemein!$H$8:$H$45,A30)&gt;0,"Feiertag","")</f>
        <v/>
      </c>
      <c r="T30" s="97" t="str">
        <f>IFERROR(VLOOKUP(A30,Allgemein!$H$8:$I$45,2,FALSE),"")</f>
        <v/>
      </c>
      <c r="U30" s="97">
        <f>VLOOKUP(B30,Personalstamm!$D$8:$F$14,3,FALSE)</f>
        <v>8</v>
      </c>
      <c r="V30" s="97" t="str">
        <f t="shared" si="7"/>
        <v/>
      </c>
      <c r="W30" s="69" t="str">
        <f t="shared" ca="1" si="8"/>
        <v/>
      </c>
      <c r="X30" s="49"/>
      <c r="Y30" s="49"/>
      <c r="Z30" s="49"/>
      <c r="AA30" s="49"/>
    </row>
    <row r="31" spans="1:27" s="21" customFormat="1" ht="15" customHeight="1" x14ac:dyDescent="0.3">
      <c r="A31" s="39">
        <v>46287</v>
      </c>
      <c r="B31" s="89" t="str">
        <f t="shared" si="0"/>
        <v>Dienstag</v>
      </c>
      <c r="C31" s="90" t="str">
        <f t="shared" si="1"/>
        <v>Bitte auswählen</v>
      </c>
      <c r="D31" s="90"/>
      <c r="E31" s="91"/>
      <c r="F31" s="91"/>
      <c r="G31" s="91"/>
      <c r="H31" s="91"/>
      <c r="I31" s="79" t="str">
        <f t="shared" ca="1" si="2"/>
        <v/>
      </c>
      <c r="J31" s="79" t="str">
        <f t="shared" ca="1" si="3"/>
        <v/>
      </c>
      <c r="K31" s="79" t="str">
        <f ca="1">IF(I31="","",IF(AND(I31&lt;&gt;"",J31="",I31&gt;=Personalstamm!$D$20),Personalstamm!$E$20,IF(AND(I31&lt;&gt;"",J31="",I31&gt;=Personalstamm!$D$19),Personalstamm!$E$19,IF(AND(I31&lt;&gt;"",J31&lt;Personalstamm!$E$20,I31&gt;=Personalstamm!$D$20),Personalstamm!$E$20-J31,IF(AND(I31&lt;&gt;"",J31&lt;Personalstamm!E$19,I31&gt;=Personalstamm!$D$19),Personalstamm!$E$19-J31,0)))))</f>
        <v/>
      </c>
      <c r="L31" s="79" t="str">
        <f t="shared" ca="1" si="4"/>
        <v/>
      </c>
      <c r="M31" s="93" t="str">
        <f t="shared" si="5"/>
        <v/>
      </c>
      <c r="N31" s="79" t="str">
        <f>IF(OR(M31="",M31="Bitte auswählen"),"",IF(M31="Feiertag",T31*U31,IF(M31="Gleittag",0,VLOOKUP(B31,Personalstamm!$D$8:$F$14,3,FALSE))))</f>
        <v/>
      </c>
      <c r="O31" s="79">
        <f>VLOOKUP(B31,Personalstamm!$D$8:$E$14,2,FALSE)</f>
        <v>8</v>
      </c>
      <c r="P31" s="79" t="str">
        <f t="shared" ca="1" si="6"/>
        <v/>
      </c>
      <c r="Q31" s="65">
        <f t="shared" ca="1" si="9"/>
        <v>0</v>
      </c>
      <c r="R31" s="49"/>
      <c r="S31" s="69" t="str">
        <f>IF(COUNTIF(Allgemein!$H$8:$H$45,A31)&gt;0,"Feiertag","")</f>
        <v/>
      </c>
      <c r="T31" s="97" t="str">
        <f>IFERROR(VLOOKUP(A31,Allgemein!$H$8:$I$45,2,FALSE),"")</f>
        <v/>
      </c>
      <c r="U31" s="97">
        <f>VLOOKUP(B31,Personalstamm!$D$8:$F$14,3,FALSE)</f>
        <v>8</v>
      </c>
      <c r="V31" s="97" t="str">
        <f t="shared" si="7"/>
        <v/>
      </c>
      <c r="W31" s="69" t="str">
        <f t="shared" ca="1" si="8"/>
        <v/>
      </c>
      <c r="X31" s="49"/>
      <c r="Y31" s="49"/>
      <c r="Z31" s="49"/>
      <c r="AA31" s="49"/>
    </row>
    <row r="32" spans="1:27" s="21" customFormat="1" ht="15" customHeight="1" x14ac:dyDescent="0.3">
      <c r="A32" s="39">
        <v>46288</v>
      </c>
      <c r="B32" s="89" t="str">
        <f t="shared" si="0"/>
        <v>Mittwoch</v>
      </c>
      <c r="C32" s="90" t="str">
        <f t="shared" si="1"/>
        <v>Bitte auswählen</v>
      </c>
      <c r="D32" s="90"/>
      <c r="E32" s="91"/>
      <c r="F32" s="91"/>
      <c r="G32" s="91"/>
      <c r="H32" s="91"/>
      <c r="I32" s="79" t="str">
        <f t="shared" ca="1" si="2"/>
        <v/>
      </c>
      <c r="J32" s="79" t="str">
        <f t="shared" ca="1" si="3"/>
        <v/>
      </c>
      <c r="K32" s="79" t="str">
        <f ca="1">IF(I32="","",IF(AND(I32&lt;&gt;"",J32="",I32&gt;=Personalstamm!$D$20),Personalstamm!$E$20,IF(AND(I32&lt;&gt;"",J32="",I32&gt;=Personalstamm!$D$19),Personalstamm!$E$19,IF(AND(I32&lt;&gt;"",J32&lt;Personalstamm!$E$20,I32&gt;=Personalstamm!$D$20),Personalstamm!$E$20-J32,IF(AND(I32&lt;&gt;"",J32&lt;Personalstamm!E$19,I32&gt;=Personalstamm!$D$19),Personalstamm!$E$19-J32,0)))))</f>
        <v/>
      </c>
      <c r="L32" s="79" t="str">
        <f t="shared" ca="1" si="4"/>
        <v/>
      </c>
      <c r="M32" s="93" t="str">
        <f t="shared" si="5"/>
        <v/>
      </c>
      <c r="N32" s="79" t="str">
        <f>IF(OR(M32="",M32="Bitte auswählen"),"",IF(M32="Feiertag",T32*U32,IF(M32="Gleittag",0,VLOOKUP(B32,Personalstamm!$D$8:$F$14,3,FALSE))))</f>
        <v/>
      </c>
      <c r="O32" s="79">
        <f>VLOOKUP(B32,Personalstamm!$D$8:$E$14,2,FALSE)</f>
        <v>8</v>
      </c>
      <c r="P32" s="79" t="str">
        <f t="shared" ca="1" si="6"/>
        <v/>
      </c>
      <c r="Q32" s="65">
        <f t="shared" ca="1" si="9"/>
        <v>0</v>
      </c>
      <c r="R32" s="49"/>
      <c r="S32" s="69" t="str">
        <f>IF(COUNTIF(Allgemein!$H$8:$H$45,A32)&gt;0,"Feiertag","")</f>
        <v/>
      </c>
      <c r="T32" s="97" t="str">
        <f>IFERROR(VLOOKUP(A32,Allgemein!$H$8:$I$45,2,FALSE),"")</f>
        <v/>
      </c>
      <c r="U32" s="97">
        <f>VLOOKUP(B32,Personalstamm!$D$8:$F$14,3,FALSE)</f>
        <v>8</v>
      </c>
      <c r="V32" s="97" t="str">
        <f t="shared" si="7"/>
        <v/>
      </c>
      <c r="W32" s="69" t="str">
        <f t="shared" ca="1" si="8"/>
        <v/>
      </c>
      <c r="X32" s="49"/>
      <c r="Y32" s="49"/>
      <c r="Z32" s="49"/>
      <c r="AA32" s="49"/>
    </row>
    <row r="33" spans="1:27" s="21" customFormat="1" ht="15" customHeight="1" x14ac:dyDescent="0.3">
      <c r="A33" s="39">
        <v>46289</v>
      </c>
      <c r="B33" s="89" t="str">
        <f t="shared" si="0"/>
        <v>Donnerstag</v>
      </c>
      <c r="C33" s="90" t="str">
        <f t="shared" si="1"/>
        <v>Bitte auswählen</v>
      </c>
      <c r="D33" s="90"/>
      <c r="E33" s="91"/>
      <c r="F33" s="91"/>
      <c r="G33" s="91"/>
      <c r="H33" s="91"/>
      <c r="I33" s="79" t="str">
        <f t="shared" ca="1" si="2"/>
        <v/>
      </c>
      <c r="J33" s="79" t="str">
        <f t="shared" ca="1" si="3"/>
        <v/>
      </c>
      <c r="K33" s="79" t="str">
        <f ca="1">IF(I33="","",IF(AND(I33&lt;&gt;"",J33="",I33&gt;=Personalstamm!$D$20),Personalstamm!$E$20,IF(AND(I33&lt;&gt;"",J33="",I33&gt;=Personalstamm!$D$19),Personalstamm!$E$19,IF(AND(I33&lt;&gt;"",J33&lt;Personalstamm!$E$20,I33&gt;=Personalstamm!$D$20),Personalstamm!$E$20-J33,IF(AND(I33&lt;&gt;"",J33&lt;Personalstamm!E$19,I33&gt;=Personalstamm!$D$19),Personalstamm!$E$19-J33,0)))))</f>
        <v/>
      </c>
      <c r="L33" s="79" t="str">
        <f t="shared" ca="1" si="4"/>
        <v/>
      </c>
      <c r="M33" s="93" t="str">
        <f t="shared" si="5"/>
        <v/>
      </c>
      <c r="N33" s="79" t="str">
        <f>IF(OR(M33="",M33="Bitte auswählen"),"",IF(M33="Feiertag",T33*U33,IF(M33="Gleittag",0,VLOOKUP(B33,Personalstamm!$D$8:$F$14,3,FALSE))))</f>
        <v/>
      </c>
      <c r="O33" s="79">
        <f>VLOOKUP(B33,Personalstamm!$D$8:$E$14,2,FALSE)</f>
        <v>8</v>
      </c>
      <c r="P33" s="79" t="str">
        <f t="shared" ca="1" si="6"/>
        <v/>
      </c>
      <c r="Q33" s="65">
        <f t="shared" ca="1" si="9"/>
        <v>0</v>
      </c>
      <c r="R33" s="49"/>
      <c r="S33" s="69" t="str">
        <f>IF(COUNTIF(Allgemein!$H$8:$H$45,A33)&gt;0,"Feiertag","")</f>
        <v/>
      </c>
      <c r="T33" s="97" t="str">
        <f>IFERROR(VLOOKUP(A33,Allgemein!$H$8:$I$45,2,FALSE),"")</f>
        <v/>
      </c>
      <c r="U33" s="97">
        <f>VLOOKUP(B33,Personalstamm!$D$8:$F$14,3,FALSE)</f>
        <v>8</v>
      </c>
      <c r="V33" s="97" t="str">
        <f t="shared" si="7"/>
        <v/>
      </c>
      <c r="W33" s="69" t="str">
        <f t="shared" ca="1" si="8"/>
        <v/>
      </c>
      <c r="X33" s="49"/>
      <c r="Y33" s="49"/>
      <c r="Z33" s="49"/>
      <c r="AA33" s="49"/>
    </row>
    <row r="34" spans="1:27" s="21" customFormat="1" ht="15" customHeight="1" x14ac:dyDescent="0.3">
      <c r="A34" s="39">
        <v>46290</v>
      </c>
      <c r="B34" s="89" t="str">
        <f t="shared" si="0"/>
        <v>Freitag</v>
      </c>
      <c r="C34" s="90" t="str">
        <f t="shared" si="1"/>
        <v>Bitte auswählen</v>
      </c>
      <c r="D34" s="90"/>
      <c r="E34" s="91"/>
      <c r="F34" s="91"/>
      <c r="G34" s="91"/>
      <c r="H34" s="91"/>
      <c r="I34" s="79" t="str">
        <f t="shared" ca="1" si="2"/>
        <v/>
      </c>
      <c r="J34" s="79" t="str">
        <f t="shared" ca="1" si="3"/>
        <v/>
      </c>
      <c r="K34" s="79" t="str">
        <f ca="1">IF(I34="","",IF(AND(I34&lt;&gt;"",J34="",I34&gt;=Personalstamm!$D$20),Personalstamm!$E$20,IF(AND(I34&lt;&gt;"",J34="",I34&gt;=Personalstamm!$D$19),Personalstamm!$E$19,IF(AND(I34&lt;&gt;"",J34&lt;Personalstamm!$E$20,I34&gt;=Personalstamm!$D$20),Personalstamm!$E$20-J34,IF(AND(I34&lt;&gt;"",J34&lt;Personalstamm!E$19,I34&gt;=Personalstamm!$D$19),Personalstamm!$E$19-J34,0)))))</f>
        <v/>
      </c>
      <c r="L34" s="79" t="str">
        <f t="shared" ca="1" si="4"/>
        <v/>
      </c>
      <c r="M34" s="93" t="str">
        <f t="shared" si="5"/>
        <v/>
      </c>
      <c r="N34" s="79" t="str">
        <f>IF(OR(M34="",M34="Bitte auswählen"),"",IF(M34="Feiertag",T34*U34,IF(M34="Gleittag",0,VLOOKUP(B34,Personalstamm!$D$8:$F$14,3,FALSE))))</f>
        <v/>
      </c>
      <c r="O34" s="79">
        <f>VLOOKUP(B34,Personalstamm!$D$8:$E$14,2,FALSE)</f>
        <v>8</v>
      </c>
      <c r="P34" s="79" t="str">
        <f t="shared" ca="1" si="6"/>
        <v/>
      </c>
      <c r="Q34" s="65">
        <f t="shared" ca="1" si="9"/>
        <v>0</v>
      </c>
      <c r="R34" s="49"/>
      <c r="S34" s="69" t="str">
        <f>IF(COUNTIF(Allgemein!$H$8:$H$45,A34)&gt;0,"Feiertag","")</f>
        <v/>
      </c>
      <c r="T34" s="97" t="str">
        <f>IFERROR(VLOOKUP(A34,Allgemein!$H$8:$I$45,2,FALSE),"")</f>
        <v/>
      </c>
      <c r="U34" s="97">
        <f>VLOOKUP(B34,Personalstamm!$D$8:$F$14,3,FALSE)</f>
        <v>8</v>
      </c>
      <c r="V34" s="97" t="str">
        <f t="shared" si="7"/>
        <v/>
      </c>
      <c r="W34" s="69" t="str">
        <f t="shared" ca="1" si="8"/>
        <v/>
      </c>
      <c r="X34" s="49"/>
      <c r="Y34" s="49"/>
      <c r="Z34" s="49"/>
      <c r="AA34" s="49"/>
    </row>
    <row r="35" spans="1:27" s="21" customFormat="1" ht="15" customHeight="1" x14ac:dyDescent="0.3">
      <c r="A35" s="39">
        <v>46291</v>
      </c>
      <c r="B35" s="89" t="str">
        <f t="shared" si="0"/>
        <v>Samstag</v>
      </c>
      <c r="C35" s="90" t="str">
        <f t="shared" si="1"/>
        <v>Wochenende</v>
      </c>
      <c r="D35" s="90"/>
      <c r="E35" s="91"/>
      <c r="F35" s="91"/>
      <c r="G35" s="91"/>
      <c r="H35" s="91"/>
      <c r="I35" s="79" t="str">
        <f t="shared" ca="1" si="2"/>
        <v/>
      </c>
      <c r="J35" s="79" t="str">
        <f t="shared" ca="1" si="3"/>
        <v/>
      </c>
      <c r="K35" s="79" t="str">
        <f ca="1">IF(I35="","",IF(AND(I35&lt;&gt;"",J35="",I35&gt;=Personalstamm!$D$20),Personalstamm!$E$20,IF(AND(I35&lt;&gt;"",J35="",I35&gt;=Personalstamm!$D$19),Personalstamm!$E$19,IF(AND(I35&lt;&gt;"",J35&lt;Personalstamm!$E$20,I35&gt;=Personalstamm!$D$20),Personalstamm!$E$20-J35,IF(AND(I35&lt;&gt;"",J35&lt;Personalstamm!E$19,I35&gt;=Personalstamm!$D$19),Personalstamm!$E$19-J35,0)))))</f>
        <v/>
      </c>
      <c r="L35" s="79" t="str">
        <f t="shared" ca="1" si="4"/>
        <v/>
      </c>
      <c r="M35" s="93" t="str">
        <f t="shared" si="5"/>
        <v/>
      </c>
      <c r="N35" s="79" t="str">
        <f>IF(OR(M35="",M35="Bitte auswählen"),"",IF(M35="Feiertag",T35*U35,IF(M35="Gleittag",0,VLOOKUP(B35,Personalstamm!$D$8:$F$14,3,FALSE))))</f>
        <v/>
      </c>
      <c r="O35" s="79">
        <f>VLOOKUP(B35,Personalstamm!$D$8:$E$14,2,FALSE)</f>
        <v>0</v>
      </c>
      <c r="P35" s="79" t="str">
        <f t="shared" ca="1" si="6"/>
        <v/>
      </c>
      <c r="Q35" s="65">
        <f t="shared" ca="1" si="9"/>
        <v>0</v>
      </c>
      <c r="R35" s="49"/>
      <c r="S35" s="69" t="str">
        <f>IF(COUNTIF(Allgemein!$H$8:$H$45,A35)&gt;0,"Feiertag","")</f>
        <v/>
      </c>
      <c r="T35" s="97" t="str">
        <f>IFERROR(VLOOKUP(A35,Allgemein!$H$8:$I$45,2,FALSE),"")</f>
        <v/>
      </c>
      <c r="U35" s="97">
        <f>VLOOKUP(B35,Personalstamm!$D$8:$F$14,3,FALSE)</f>
        <v>0</v>
      </c>
      <c r="V35" s="97" t="str">
        <f t="shared" si="7"/>
        <v/>
      </c>
      <c r="W35" s="69" t="str">
        <f t="shared" ca="1" si="8"/>
        <v/>
      </c>
      <c r="X35" s="49"/>
      <c r="Y35" s="49"/>
      <c r="Z35" s="49"/>
      <c r="AA35" s="49"/>
    </row>
    <row r="36" spans="1:27" s="21" customFormat="1" ht="15" customHeight="1" x14ac:dyDescent="0.3">
      <c r="A36" s="39">
        <v>46292</v>
      </c>
      <c r="B36" s="89" t="str">
        <f t="shared" si="0"/>
        <v>Sonntag</v>
      </c>
      <c r="C36" s="90" t="str">
        <f t="shared" si="1"/>
        <v>Wochenende</v>
      </c>
      <c r="D36" s="90"/>
      <c r="E36" s="91"/>
      <c r="F36" s="91"/>
      <c r="G36" s="91"/>
      <c r="H36" s="91"/>
      <c r="I36" s="79" t="str">
        <f t="shared" ca="1" si="2"/>
        <v/>
      </c>
      <c r="J36" s="79" t="str">
        <f t="shared" ca="1" si="3"/>
        <v/>
      </c>
      <c r="K36" s="79" t="str">
        <f ca="1">IF(I36="","",IF(AND(I36&lt;&gt;"",J36="",I36&gt;=Personalstamm!$D$20),Personalstamm!$E$20,IF(AND(I36&lt;&gt;"",J36="",I36&gt;=Personalstamm!$D$19),Personalstamm!$E$19,IF(AND(I36&lt;&gt;"",J36&lt;Personalstamm!$E$20,I36&gt;=Personalstamm!$D$20),Personalstamm!$E$20-J36,IF(AND(I36&lt;&gt;"",J36&lt;Personalstamm!E$19,I36&gt;=Personalstamm!$D$19),Personalstamm!$E$19-J36,0)))))</f>
        <v/>
      </c>
      <c r="L36" s="79" t="str">
        <f t="shared" ca="1" si="4"/>
        <v/>
      </c>
      <c r="M36" s="93" t="str">
        <f t="shared" si="5"/>
        <v/>
      </c>
      <c r="N36" s="79" t="str">
        <f>IF(OR(M36="",M36="Bitte auswählen"),"",IF(M36="Feiertag",T36*U36,IF(M36="Gleittag",0,VLOOKUP(B36,Personalstamm!$D$8:$F$14,3,FALSE))))</f>
        <v/>
      </c>
      <c r="O36" s="79">
        <f>VLOOKUP(B36,Personalstamm!$D$8:$E$14,2,FALSE)</f>
        <v>0</v>
      </c>
      <c r="P36" s="79" t="str">
        <f t="shared" ca="1" si="6"/>
        <v/>
      </c>
      <c r="Q36" s="65">
        <f t="shared" ca="1" si="9"/>
        <v>0</v>
      </c>
      <c r="R36" s="49"/>
      <c r="S36" s="69" t="str">
        <f>IF(COUNTIF(Allgemein!$H$8:$H$45,A36)&gt;0,"Feiertag","")</f>
        <v/>
      </c>
      <c r="T36" s="97" t="str">
        <f>IFERROR(VLOOKUP(A36,Allgemein!$H$8:$I$45,2,FALSE),"")</f>
        <v/>
      </c>
      <c r="U36" s="97">
        <f>VLOOKUP(B36,Personalstamm!$D$8:$F$14,3,FALSE)</f>
        <v>0</v>
      </c>
      <c r="V36" s="97" t="str">
        <f t="shared" si="7"/>
        <v/>
      </c>
      <c r="W36" s="69" t="str">
        <f t="shared" ca="1" si="8"/>
        <v/>
      </c>
      <c r="X36" s="49"/>
      <c r="Y36" s="49"/>
      <c r="Z36" s="49"/>
      <c r="AA36" s="49"/>
    </row>
    <row r="37" spans="1:27" s="21" customFormat="1" ht="15" customHeight="1" x14ac:dyDescent="0.3">
      <c r="A37" s="39">
        <v>46293</v>
      </c>
      <c r="B37" s="89" t="str">
        <f t="shared" si="0"/>
        <v>Montag</v>
      </c>
      <c r="C37" s="90" t="str">
        <f t="shared" si="1"/>
        <v>Bitte auswählen</v>
      </c>
      <c r="D37" s="90"/>
      <c r="E37" s="91"/>
      <c r="F37" s="91"/>
      <c r="G37" s="91"/>
      <c r="H37" s="91"/>
      <c r="I37" s="79" t="str">
        <f t="shared" ca="1" si="2"/>
        <v/>
      </c>
      <c r="J37" s="79" t="str">
        <f t="shared" ca="1" si="3"/>
        <v/>
      </c>
      <c r="K37" s="79" t="str">
        <f ca="1">IF(I37="","",IF(AND(I37&lt;&gt;"",J37="",I37&gt;=Personalstamm!$D$20),Personalstamm!$E$20,IF(AND(I37&lt;&gt;"",J37="",I37&gt;=Personalstamm!$D$19),Personalstamm!$E$19,IF(AND(I37&lt;&gt;"",J37&lt;Personalstamm!$E$20,I37&gt;=Personalstamm!$D$20),Personalstamm!$E$20-J37,IF(AND(I37&lt;&gt;"",J37&lt;Personalstamm!E$19,I37&gt;=Personalstamm!$D$19),Personalstamm!$E$19-J37,0)))))</f>
        <v/>
      </c>
      <c r="L37" s="79" t="str">
        <f t="shared" ca="1" si="4"/>
        <v/>
      </c>
      <c r="M37" s="93" t="str">
        <f t="shared" si="5"/>
        <v/>
      </c>
      <c r="N37" s="79" t="str">
        <f>IF(OR(M37="",M37="Bitte auswählen"),"",IF(M37="Feiertag",T37*U37,IF(M37="Gleittag",0,VLOOKUP(B37,Personalstamm!$D$8:$F$14,3,FALSE))))</f>
        <v/>
      </c>
      <c r="O37" s="79">
        <f>VLOOKUP(B37,Personalstamm!$D$8:$E$14,2,FALSE)</f>
        <v>8</v>
      </c>
      <c r="P37" s="79" t="str">
        <f t="shared" ca="1" si="6"/>
        <v/>
      </c>
      <c r="Q37" s="65">
        <f t="shared" ca="1" si="9"/>
        <v>0</v>
      </c>
      <c r="R37" s="49"/>
      <c r="S37" s="69" t="str">
        <f>IF(COUNTIF(Allgemein!$H$8:$H$45,A37)&gt;0,"Feiertag","")</f>
        <v/>
      </c>
      <c r="T37" s="97" t="str">
        <f>IFERROR(VLOOKUP(A37,Allgemein!$H$8:$I$45,2,FALSE),"")</f>
        <v/>
      </c>
      <c r="U37" s="97">
        <f>VLOOKUP(B37,Personalstamm!$D$8:$F$14,3,FALSE)</f>
        <v>8</v>
      </c>
      <c r="V37" s="97" t="str">
        <f t="shared" si="7"/>
        <v/>
      </c>
      <c r="W37" s="69" t="str">
        <f t="shared" ca="1" si="8"/>
        <v/>
      </c>
      <c r="X37" s="49"/>
      <c r="Y37" s="49"/>
      <c r="Z37" s="49"/>
      <c r="AA37" s="49"/>
    </row>
    <row r="38" spans="1:27" s="21" customFormat="1" ht="15" customHeight="1" x14ac:dyDescent="0.3">
      <c r="A38" s="39">
        <v>46294</v>
      </c>
      <c r="B38" s="89" t="str">
        <f t="shared" si="0"/>
        <v>Dienstag</v>
      </c>
      <c r="C38" s="90" t="str">
        <f t="shared" si="1"/>
        <v>Bitte auswählen</v>
      </c>
      <c r="D38" s="90"/>
      <c r="E38" s="91"/>
      <c r="F38" s="91"/>
      <c r="G38" s="91"/>
      <c r="H38" s="91"/>
      <c r="I38" s="79" t="str">
        <f t="shared" ca="1" si="2"/>
        <v/>
      </c>
      <c r="J38" s="79" t="str">
        <f t="shared" ca="1" si="3"/>
        <v/>
      </c>
      <c r="K38" s="79" t="str">
        <f ca="1">IF(I38="","",IF(AND(I38&lt;&gt;"",J38="",I38&gt;=Personalstamm!$D$20),Personalstamm!$E$20,IF(AND(I38&lt;&gt;"",J38="",I38&gt;=Personalstamm!$D$19),Personalstamm!$E$19,IF(AND(I38&lt;&gt;"",J38&lt;Personalstamm!$E$20,I38&gt;=Personalstamm!$D$20),Personalstamm!$E$20-J38,IF(AND(I38&lt;&gt;"",J38&lt;Personalstamm!E$19,I38&gt;=Personalstamm!$D$19),Personalstamm!$E$19-J38,0)))))</f>
        <v/>
      </c>
      <c r="L38" s="79" t="str">
        <f t="shared" ca="1" si="4"/>
        <v/>
      </c>
      <c r="M38" s="93" t="str">
        <f t="shared" si="5"/>
        <v/>
      </c>
      <c r="N38" s="79" t="str">
        <f>IF(OR(M38="",M38="Bitte auswählen"),"",IF(M38="Feiertag",T38*U38,IF(M38="Gleittag",0,VLOOKUP(B38,Personalstamm!$D$8:$F$14,3,FALSE))))</f>
        <v/>
      </c>
      <c r="O38" s="79">
        <f>VLOOKUP(B38,Personalstamm!$D$8:$E$14,2,FALSE)</f>
        <v>8</v>
      </c>
      <c r="P38" s="79" t="str">
        <f t="shared" ca="1" si="6"/>
        <v/>
      </c>
      <c r="Q38" s="65">
        <f t="shared" ca="1" si="9"/>
        <v>0</v>
      </c>
      <c r="R38" s="49"/>
      <c r="S38" s="69" t="str">
        <f>IF(COUNTIF(Allgemein!$H$8:$H$45,A38)&gt;0,"Feiertag","")</f>
        <v/>
      </c>
      <c r="T38" s="97" t="str">
        <f>IFERROR(VLOOKUP(A38,Allgemein!$H$8:$I$45,2,FALSE),"")</f>
        <v/>
      </c>
      <c r="U38" s="97">
        <f>VLOOKUP(B38,Personalstamm!$D$8:$F$14,3,FALSE)</f>
        <v>8</v>
      </c>
      <c r="V38" s="97" t="str">
        <f t="shared" si="7"/>
        <v/>
      </c>
      <c r="W38" s="69" t="str">
        <f t="shared" ca="1" si="8"/>
        <v/>
      </c>
      <c r="X38" s="49"/>
      <c r="Y38" s="49"/>
      <c r="Z38" s="49"/>
      <c r="AA38" s="49"/>
    </row>
    <row r="39" spans="1:27" s="21" customFormat="1" ht="15" customHeight="1" thickBot="1" x14ac:dyDescent="0.35">
      <c r="A39" s="39">
        <v>46295</v>
      </c>
      <c r="B39" s="89" t="str">
        <f t="shared" si="0"/>
        <v>Mittwoch</v>
      </c>
      <c r="C39" s="90" t="str">
        <f t="shared" si="1"/>
        <v>Bitte auswählen</v>
      </c>
      <c r="D39" s="90"/>
      <c r="E39" s="92"/>
      <c r="F39" s="92"/>
      <c r="G39" s="92"/>
      <c r="H39" s="92"/>
      <c r="I39" s="79" t="str">
        <f t="shared" ca="1" si="2"/>
        <v/>
      </c>
      <c r="J39" s="79" t="str">
        <f t="shared" ca="1" si="3"/>
        <v/>
      </c>
      <c r="K39" s="79" t="str">
        <f ca="1">IF(I39="","",IF(AND(I39&lt;&gt;"",J39="",I39&gt;=Personalstamm!$D$20),Personalstamm!$E$20,IF(AND(I39&lt;&gt;"",J39="",I39&gt;=Personalstamm!$D$19),Personalstamm!$E$19,IF(AND(I39&lt;&gt;"",J39&lt;Personalstamm!$E$20,I39&gt;=Personalstamm!$D$20),Personalstamm!$E$20-J39,IF(AND(I39&lt;&gt;"",J39&lt;Personalstamm!E$19,I39&gt;=Personalstamm!$D$19),Personalstamm!$E$19-J39,0)))))</f>
        <v/>
      </c>
      <c r="L39" s="79" t="str">
        <f t="shared" ca="1" si="4"/>
        <v/>
      </c>
      <c r="M39" s="93" t="str">
        <f t="shared" si="5"/>
        <v/>
      </c>
      <c r="N39" s="79" t="str">
        <f>IF(OR(M39="",M39="Bitte auswählen"),"",IF(M39="Feiertag",T39*U39,IF(M39="Gleittag",0,VLOOKUP(B39,Personalstamm!$D$8:$F$14,3,FALSE))))</f>
        <v/>
      </c>
      <c r="O39" s="79">
        <f>VLOOKUP(B39,Personalstamm!$D$8:$E$14,2,FALSE)</f>
        <v>8</v>
      </c>
      <c r="P39" s="79" t="str">
        <f t="shared" ca="1" si="6"/>
        <v/>
      </c>
      <c r="Q39" s="65">
        <f t="shared" ca="1" si="9"/>
        <v>0</v>
      </c>
      <c r="R39" s="49"/>
      <c r="S39" s="69" t="str">
        <f>IF(COUNTIF(Allgemein!$H$8:$H$45,A39)&gt;0,"Feiertag","")</f>
        <v/>
      </c>
      <c r="T39" s="97" t="str">
        <f>IFERROR(VLOOKUP(A39,Allgemein!$H$8:$I$45,2,FALSE),"")</f>
        <v/>
      </c>
      <c r="U39" s="97">
        <f>VLOOKUP(B39,Personalstamm!$D$8:$F$14,3,FALSE)</f>
        <v>8</v>
      </c>
      <c r="V39" s="97" t="str">
        <f t="shared" si="7"/>
        <v/>
      </c>
      <c r="W39" s="69" t="str">
        <f t="shared" ca="1" si="8"/>
        <v/>
      </c>
      <c r="X39" s="49"/>
      <c r="Y39" s="49"/>
      <c r="Z39" s="49"/>
      <c r="AA39" s="49"/>
    </row>
    <row r="40" spans="1:27" s="21" customFormat="1" ht="15" customHeight="1" thickBot="1" x14ac:dyDescent="0.35">
      <c r="A40" s="43" t="s">
        <v>57</v>
      </c>
      <c r="B40" s="41"/>
      <c r="C40" s="41"/>
      <c r="D40" s="41"/>
      <c r="E40" s="30"/>
      <c r="F40" s="30"/>
      <c r="G40" s="30"/>
      <c r="H40" s="30"/>
      <c r="I40" s="61">
        <f ca="1">SUM(I10:I39)</f>
        <v>0</v>
      </c>
      <c r="J40" s="61">
        <f ca="1">SUM(J10:J39)</f>
        <v>0</v>
      </c>
      <c r="K40" s="61">
        <f ca="1">SUM(K10:K39)</f>
        <v>0</v>
      </c>
      <c r="L40" s="61">
        <f ca="1">SUM(L10:L39)</f>
        <v>0</v>
      </c>
      <c r="M40" s="44"/>
      <c r="N40" s="61">
        <f>SUM(N10:N39)</f>
        <v>0</v>
      </c>
      <c r="O40" s="61">
        <f>SUM(O10:O39)</f>
        <v>176</v>
      </c>
      <c r="P40" s="61">
        <f ca="1">SUM(P10:P39)</f>
        <v>0</v>
      </c>
      <c r="Q40" s="33"/>
      <c r="R40" s="49"/>
      <c r="S40" s="49"/>
      <c r="T40" s="50"/>
      <c r="U40" s="49"/>
      <c r="V40" s="49"/>
      <c r="W40" s="49"/>
      <c r="X40" s="49"/>
      <c r="Y40" s="49"/>
      <c r="Z40" s="49"/>
      <c r="AA40" s="49"/>
    </row>
    <row r="41" spans="1:27" s="21" customFormat="1" ht="15" customHeight="1" thickBo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49"/>
      <c r="S41" s="49"/>
      <c r="T41" s="50"/>
      <c r="U41" s="49"/>
      <c r="V41" s="49"/>
      <c r="W41" s="49"/>
      <c r="X41" s="49"/>
      <c r="Y41" s="49"/>
      <c r="Z41" s="49"/>
      <c r="AA41" s="49"/>
    </row>
    <row r="42" spans="1:27" s="21" customFormat="1" ht="15" customHeight="1" thickBot="1" x14ac:dyDescent="0.35">
      <c r="A42" s="28" t="s">
        <v>40</v>
      </c>
      <c r="B42" s="31" t="s">
        <v>164</v>
      </c>
      <c r="C42"/>
      <c r="D42" s="29" t="s">
        <v>59</v>
      </c>
      <c r="E42" s="30" t="s">
        <v>164</v>
      </c>
      <c r="F42" s="31" t="s">
        <v>165</v>
      </c>
      <c r="G42"/>
      <c r="H42" s="94" t="s">
        <v>167</v>
      </c>
      <c r="I42" s="94" t="s">
        <v>174</v>
      </c>
      <c r="J42"/>
      <c r="L42"/>
      <c r="M42"/>
      <c r="N42"/>
      <c r="O42"/>
      <c r="P42"/>
      <c r="Q42"/>
      <c r="R42" s="51"/>
      <c r="S42" s="49"/>
      <c r="T42" s="50"/>
      <c r="U42" s="49"/>
      <c r="V42" s="49"/>
      <c r="W42" s="49"/>
      <c r="X42" s="49"/>
      <c r="Y42" s="49"/>
      <c r="Z42" s="49"/>
      <c r="AA42" s="49"/>
    </row>
    <row r="43" spans="1:27" s="21" customFormat="1" ht="15" customHeight="1" x14ac:dyDescent="0.3">
      <c r="A43" s="45" t="s">
        <v>111</v>
      </c>
      <c r="B43" s="79">
        <f>COUNTIF($C$10:$C$39,"*")</f>
        <v>30</v>
      </c>
      <c r="C43"/>
      <c r="D43" s="46" t="s">
        <v>27</v>
      </c>
      <c r="E43" s="79">
        <f>COUNTIF($M$10:$M$39,Allgemein!$I$50)</f>
        <v>0</v>
      </c>
      <c r="F43" s="79">
        <f>SUMIF($M$10:$M$39,Allgemein!$I$50,$N$10:$N$39)</f>
        <v>0</v>
      </c>
      <c r="G43"/>
      <c r="H43" s="95">
        <f ca="1">COUNTIFS($A$10:$A$39,"&lt;"&amp;TODAY(),$M$10:$M$39,"Urlaub")</f>
        <v>0</v>
      </c>
      <c r="I43" s="96">
        <f ca="1">COUNTIFS($A$10:$A$39,"&gt;="&amp;TODAY(),$M$10:$M$39,"Urlaub")</f>
        <v>0</v>
      </c>
      <c r="J43"/>
      <c r="L43"/>
      <c r="M43"/>
      <c r="N43"/>
      <c r="O43"/>
      <c r="P43"/>
      <c r="Q43"/>
      <c r="R43" s="49"/>
      <c r="S43" s="49"/>
      <c r="T43" s="50"/>
      <c r="U43" s="49"/>
      <c r="V43" s="49"/>
      <c r="W43" s="49"/>
      <c r="X43" s="49"/>
      <c r="Y43" s="49"/>
      <c r="Z43" s="49"/>
      <c r="AA43" s="49"/>
    </row>
    <row r="44" spans="1:27" s="21" customFormat="1" ht="15" customHeight="1" x14ac:dyDescent="0.3">
      <c r="A44" s="23" t="s">
        <v>65</v>
      </c>
      <c r="B44" s="65">
        <f>COUNTIF($C$10:$C$39,Allgemein!$G$50)</f>
        <v>0</v>
      </c>
      <c r="C44"/>
      <c r="D44" s="19" t="s">
        <v>62</v>
      </c>
      <c r="E44" s="65">
        <f>COUNTIF($M$10:$M$39,Allgemein!$I$51)</f>
        <v>0</v>
      </c>
      <c r="F44" s="65">
        <f>SUMIF($M$10:$M$39,Allgemein!$I$51,$N$10:$N$39)</f>
        <v>0</v>
      </c>
      <c r="G44"/>
      <c r="H44"/>
      <c r="I44"/>
      <c r="J44"/>
      <c r="L44"/>
      <c r="M44"/>
      <c r="N44"/>
      <c r="O44"/>
      <c r="P44"/>
      <c r="Q44"/>
      <c r="R44" s="49"/>
      <c r="S44" s="49"/>
      <c r="T44" s="50"/>
      <c r="U44" s="49"/>
      <c r="V44" s="49"/>
      <c r="W44" s="49"/>
      <c r="X44" s="49"/>
      <c r="Y44" s="49"/>
      <c r="Z44" s="49"/>
      <c r="AA44" s="49"/>
    </row>
    <row r="45" spans="1:27" s="21" customFormat="1" ht="15" customHeight="1" x14ac:dyDescent="0.3">
      <c r="A45" s="23" t="s">
        <v>58</v>
      </c>
      <c r="B45" s="65">
        <f>COUNTIF($C$10:$C$39,Allgemein!$G$51)</f>
        <v>0</v>
      </c>
      <c r="C45"/>
      <c r="D45" s="19" t="s">
        <v>28</v>
      </c>
      <c r="E45" s="65">
        <f>COUNTIF($M$10:$M$39,Allgemein!$I$52)</f>
        <v>0</v>
      </c>
      <c r="F45" s="65">
        <f>SUMIF($M$10:$M$39,Allgemein!$I$52,$N$10:$N$39)</f>
        <v>0</v>
      </c>
      <c r="G45"/>
      <c r="H45"/>
      <c r="I45"/>
      <c r="J45"/>
      <c r="L45"/>
      <c r="M45"/>
      <c r="N45"/>
      <c r="O45"/>
      <c r="P45"/>
      <c r="Q45"/>
      <c r="R45" s="49"/>
      <c r="S45" s="49"/>
      <c r="T45" s="49"/>
      <c r="U45" s="49"/>
      <c r="V45" s="49"/>
      <c r="W45" s="49"/>
      <c r="X45" s="49"/>
      <c r="Y45" s="49"/>
      <c r="Z45" s="49"/>
      <c r="AA45" s="49"/>
    </row>
    <row r="46" spans="1:27" s="21" customFormat="1" ht="15" customHeight="1" x14ac:dyDescent="0.3">
      <c r="A46" s="23" t="s">
        <v>60</v>
      </c>
      <c r="B46" s="65">
        <f>COUNTIF($C$10:$C$39,Allgemein!$G$52)</f>
        <v>8</v>
      </c>
      <c r="C46" s="100"/>
      <c r="D46" s="19" t="s">
        <v>29</v>
      </c>
      <c r="E46" s="65">
        <f>COUNTIF($M$10:$M$39,Allgemein!$I$53)</f>
        <v>0</v>
      </c>
      <c r="F46" s="65">
        <f>SUMIF($M$10:$M$39,Allgemein!$I$53,$N$10:$N$39)</f>
        <v>0</v>
      </c>
      <c r="G46"/>
      <c r="H46"/>
      <c r="I46"/>
      <c r="J46"/>
      <c r="L46"/>
      <c r="M46"/>
      <c r="N46"/>
      <c r="O46"/>
      <c r="P46"/>
      <c r="Q46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1:27" s="20" customFormat="1" ht="15" customHeight="1" x14ac:dyDescent="0.3">
      <c r="A47" s="23" t="s">
        <v>163</v>
      </c>
      <c r="B47" s="65">
        <f>COUNTIF($C$10:$C$39,Allgemein!$G$49)</f>
        <v>22</v>
      </c>
      <c r="C47"/>
      <c r="D47" s="19" t="s">
        <v>30</v>
      </c>
      <c r="E47" s="65">
        <f>COUNTIF($M$10:$M$39,Allgemein!$I$54)</f>
        <v>0</v>
      </c>
      <c r="F47" s="65">
        <f>SUMIF($M$10:$M$39,Allgemein!$I$54,$N$10:$N$39)</f>
        <v>0</v>
      </c>
      <c r="G47"/>
      <c r="H47"/>
      <c r="I47"/>
      <c r="J47"/>
      <c r="L47"/>
      <c r="M47"/>
      <c r="N47"/>
      <c r="O47"/>
      <c r="P47"/>
      <c r="Q47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spans="1:27" s="20" customFormat="1" ht="15" customHeight="1" x14ac:dyDescent="0.3">
      <c r="A48"/>
      <c r="B48"/>
      <c r="C48"/>
      <c r="D48" s="18" t="s">
        <v>168</v>
      </c>
      <c r="E48" s="65">
        <f>COUNTIF($M$10:$M$39,Allgemein!$I$55)</f>
        <v>0</v>
      </c>
      <c r="F48" s="65">
        <f>SUMIF($M$10:$M$39,Allgemein!$I$55,$N$10:$N$39)</f>
        <v>0</v>
      </c>
      <c r="G48"/>
      <c r="H48"/>
      <c r="I48"/>
      <c r="J48"/>
      <c r="L48"/>
      <c r="M48"/>
      <c r="N48"/>
      <c r="O48"/>
      <c r="P48"/>
      <c r="Q48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spans="1:27" s="20" customFormat="1" ht="15" customHeight="1" x14ac:dyDescent="0.3">
      <c r="A49"/>
      <c r="B49"/>
      <c r="C49"/>
      <c r="D49" s="19" t="s">
        <v>31</v>
      </c>
      <c r="E49" s="65">
        <f>COUNTIF($M$10:$M$39,Allgemein!$I$56)</f>
        <v>0</v>
      </c>
      <c r="F49" s="65">
        <f>SUMIF($M$10:$M$39,Allgemein!$I$56,$V$10:$V$39)</f>
        <v>0</v>
      </c>
      <c r="G49"/>
      <c r="H49"/>
      <c r="I49"/>
      <c r="J49"/>
      <c r="L49"/>
      <c r="M49"/>
      <c r="N49"/>
      <c r="O49"/>
      <c r="P49"/>
      <c r="Q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spans="1:27" s="20" customFormat="1" ht="15" customHeight="1" x14ac:dyDescent="0.3">
      <c r="A50"/>
      <c r="B50"/>
      <c r="C50"/>
      <c r="D50" s="19" t="s">
        <v>32</v>
      </c>
      <c r="E50" s="65">
        <f>COUNTIF($M$10:$M$39,Allgemein!$I$57)</f>
        <v>0</v>
      </c>
      <c r="F50" s="65">
        <f>SUMIF($M$10:$M$39,Allgemein!$I$57,$N$10:$N$39)</f>
        <v>0</v>
      </c>
      <c r="G50"/>
      <c r="H50"/>
      <c r="I50"/>
      <c r="J50"/>
      <c r="L50"/>
      <c r="M50"/>
      <c r="N50"/>
      <c r="O50"/>
      <c r="P50"/>
      <c r="Q50"/>
      <c r="R50" s="49"/>
      <c r="S50" s="49"/>
      <c r="T50" s="49"/>
      <c r="U50" s="49"/>
      <c r="V50" s="49"/>
      <c r="W50" s="49"/>
      <c r="X50" s="49"/>
      <c r="Y50" s="49"/>
      <c r="Z50" s="49"/>
      <c r="AA50" s="49"/>
    </row>
    <row r="51" spans="1:27" s="20" customFormat="1" ht="15" customHeight="1" x14ac:dyDescent="0.3">
      <c r="A51"/>
      <c r="B51"/>
      <c r="C51"/>
      <c r="D51" s="19" t="s">
        <v>33</v>
      </c>
      <c r="E51" s="65">
        <f>COUNTIF($M$10:$M$39,Allgemein!$I$58)</f>
        <v>0</v>
      </c>
      <c r="F51" s="65">
        <f>SUMIF($M$10:$M$39,Allgemein!$I$58,$N$10:$N$39)</f>
        <v>0</v>
      </c>
      <c r="G51"/>
      <c r="H51"/>
      <c r="I51"/>
      <c r="J51"/>
      <c r="L51"/>
      <c r="M51"/>
      <c r="N51"/>
      <c r="O51"/>
      <c r="P51"/>
      <c r="Q51"/>
      <c r="R51" s="49"/>
      <c r="S51" s="49"/>
      <c r="T51" s="49"/>
      <c r="U51" s="49"/>
      <c r="V51" s="49"/>
      <c r="W51" s="49"/>
      <c r="X51" s="49"/>
      <c r="Y51" s="49"/>
      <c r="Z51" s="49"/>
      <c r="AA51" s="49"/>
    </row>
    <row r="52" spans="1:27" s="20" customFormat="1" ht="15" customHeight="1" x14ac:dyDescent="0.3">
      <c r="A52"/>
      <c r="B52"/>
      <c r="C52"/>
      <c r="D52" s="19" t="s">
        <v>163</v>
      </c>
      <c r="E52" s="65">
        <f>COUNTIF($M$10:$M$39,Allgemein!$I$49)</f>
        <v>0</v>
      </c>
      <c r="F52" s="65">
        <f>SUMIF($M$10:$M$39,Allgemein!$I$49,$N$10:$N$39)</f>
        <v>0</v>
      </c>
      <c r="G52"/>
      <c r="H52"/>
      <c r="I52"/>
      <c r="J52"/>
      <c r="L52"/>
      <c r="M52"/>
      <c r="N52"/>
      <c r="O52"/>
      <c r="P52"/>
      <c r="Q52"/>
      <c r="R52" s="49"/>
      <c r="S52" s="49"/>
      <c r="T52" s="49"/>
      <c r="U52" s="49"/>
      <c r="V52" s="49"/>
      <c r="W52" s="49"/>
      <c r="X52" s="49"/>
      <c r="Y52" s="49"/>
      <c r="Z52" s="49"/>
      <c r="AA52" s="49"/>
    </row>
  </sheetData>
  <conditionalFormatting sqref="A43:B47 A10:Q39">
    <cfRule type="expression" dxfId="37" priority="20">
      <formula>MOD(ROW(),2)=0</formula>
    </cfRule>
  </conditionalFormatting>
  <conditionalFormatting sqref="D43:F52">
    <cfRule type="expression" dxfId="36" priority="7">
      <formula>MOD(ROW(),2)=0</formula>
    </cfRule>
  </conditionalFormatting>
  <conditionalFormatting sqref="Q39">
    <cfRule type="expression" dxfId="27" priority="364">
      <formula>"P40&lt;=Personalstamm!$E$25"</formula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6" id="{5F910D30-44E2-4F75-BB24-2C767B8590B6}">
            <xm:f>F7&lt;=Personalstamm!$E$26</xm:f>
            <x14:dxf>
              <fill>
                <patternFill>
                  <bgColor rgb="FFFF0000"/>
                </patternFill>
              </fill>
            </x14:dxf>
          </x14:cfRule>
          <x14:cfRule type="expression" priority="357" id="{C48CE137-A575-4CF0-9BF6-40F2666DD866}">
            <xm:f>F7&lt;=Personalstamm!$E$25</xm:f>
            <x14:dxf>
              <fill>
                <patternFill>
                  <bgColor rgb="FFFFC000"/>
                </patternFill>
              </fill>
            </x14:dxf>
          </x14:cfRule>
          <x14:cfRule type="expression" priority="358" id="{624EDC44-C601-4262-B372-724EE77414BC}">
            <xm:f>F7&lt;=Personalstamm!$E$24</xm:f>
            <x14:dxf>
              <fill>
                <patternFill>
                  <bgColor rgb="FF00B050"/>
                </patternFill>
              </fill>
            </x14:dxf>
          </x14:cfRule>
          <x14:cfRule type="expression" priority="359" id="{4478EF68-CAF7-4130-8529-1A12386BFFB2}">
            <xm:f>F7&gt;=Personalstamm!$F$26</xm:f>
            <x14:dxf>
              <fill>
                <patternFill>
                  <bgColor rgb="FFFF0000"/>
                </patternFill>
              </fill>
            </x14:dxf>
          </x14:cfRule>
          <x14:cfRule type="expression" priority="360" id="{05D35061-2A01-4414-9834-4D0C1C348526}">
            <xm:f>F7&gt;=Personalstamm!$F$25</xm:f>
            <x14:dxf>
              <fill>
                <patternFill>
                  <bgColor rgb="FFFFC000"/>
                </patternFill>
              </fill>
            </x14:dxf>
          </x14:cfRule>
          <x14:cfRule type="expression" priority="361" id="{4B6F55F9-928D-4C1D-9D9D-53572ACDC8FF}">
            <xm:f>F7&gt;=Personalstamm!$F$24</xm:f>
            <x14:dxf>
              <fill>
                <patternFill>
                  <bgColor rgb="FF00B050"/>
                </patternFill>
              </fill>
            </x14:dxf>
          </x14:cfRule>
          <xm:sqref>F7</xm:sqref>
        </x14:conditionalFormatting>
        <x14:conditionalFormatting xmlns:xm="http://schemas.microsoft.com/office/excel/2006/main">
          <x14:cfRule type="expression" priority="362" id="{78AC98C5-FFBD-4F67-8226-0CD4217F03FF}">
            <xm:f>Q39&lt;=Personalstamm!$E$26</xm:f>
            <x14:dxf>
              <fill>
                <patternFill>
                  <bgColor rgb="FFFF0000"/>
                </patternFill>
              </fill>
            </x14:dxf>
          </x14:cfRule>
          <x14:cfRule type="expression" priority="363" id="{1C3257B5-70E6-42E6-BCED-6A7B042A67B5}">
            <xm:f>Q39&lt;=Personalstamm!$E$25</xm:f>
            <x14:dxf>
              <fill>
                <patternFill>
                  <bgColor rgb="FFFFC000"/>
                </patternFill>
              </fill>
            </x14:dxf>
          </x14:cfRule>
          <x14:cfRule type="expression" priority="365" id="{66187CAA-F04E-47EC-95FB-8E202B8C69F8}">
            <xm:f>Q39&gt;=Personalstamm!$F$26</xm:f>
            <x14:dxf>
              <fill>
                <patternFill>
                  <bgColor rgb="FFFF0000"/>
                </patternFill>
              </fill>
            </x14:dxf>
          </x14:cfRule>
          <x14:cfRule type="expression" priority="366" id="{DF11265D-1AFC-4BC2-9955-294840B9B0AA}">
            <xm:f>Q39&gt;=Personalstamm!$F$25</xm:f>
            <x14:dxf>
              <fill>
                <patternFill>
                  <bgColor rgb="FFFFC000"/>
                </patternFill>
              </fill>
            </x14:dxf>
          </x14:cfRule>
          <x14:cfRule type="expression" priority="367" id="{A636ED02-5755-4D82-9AF7-CBBAB73017BA}">
            <xm:f>Q39&gt;=Personalstamm!$F$24</xm:f>
            <x14:dxf>
              <fill>
                <patternFill>
                  <bgColor rgb="FF00B050"/>
                </patternFill>
              </fill>
            </x14:dxf>
          </x14:cfRule>
          <xm:sqref>Q39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A59E1078-A456-4BB6-B0B8-A28A529FFA2C}">
          <x14:formula1>
            <xm:f>Allgemein!$G$49:$G$52</xm:f>
          </x14:formula1>
          <xm:sqref>C10:C39</xm:sqref>
        </x14:dataValidation>
        <x14:dataValidation type="list" allowBlank="1" showInputMessage="1" xr:uid="{A36CE19A-5205-4EF5-96E0-ABCA3FF8E3FF}">
          <x14:formula1>
            <xm:f>Allgemein!$I$49:$I$57</xm:f>
          </x14:formula1>
          <xm:sqref>M10:M39</xm:sqref>
        </x14:dataValidation>
        <x14:dataValidation type="list" allowBlank="1" showInputMessage="1" xr:uid="{F02E1EB0-BCCD-4350-98FB-C66D4B644D6A}">
          <x14:formula1>
            <xm:f>Allgemein!$H$49:$H$52</xm:f>
          </x14:formula1>
          <xm:sqref>D10:D39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FAE51-4F2A-4B3B-9D8E-20C7B6C163CE}">
  <sheetPr>
    <tabColor rgb="FFEADEE3"/>
  </sheetPr>
  <dimension ref="A3:AA53"/>
  <sheetViews>
    <sheetView workbookViewId="0">
      <selection activeCell="A10" sqref="A10:A40"/>
    </sheetView>
  </sheetViews>
  <sheetFormatPr baseColWidth="10" defaultRowHeight="15" customHeight="1" x14ac:dyDescent="0.3"/>
  <cols>
    <col min="1" max="1" width="12.42578125" bestFit="1" customWidth="1"/>
    <col min="2" max="2" width="11.7109375" bestFit="1" customWidth="1"/>
    <col min="3" max="3" width="15.85546875" bestFit="1" customWidth="1"/>
    <col min="4" max="4" width="12.28515625" bestFit="1" customWidth="1"/>
    <col min="5" max="5" width="15.140625" bestFit="1" customWidth="1"/>
    <col min="6" max="6" width="14.7109375" bestFit="1" customWidth="1"/>
    <col min="7" max="7" width="10.85546875" bestFit="1" customWidth="1"/>
    <col min="8" max="8" width="15.85546875" bestFit="1" customWidth="1"/>
    <col min="9" max="9" width="15.42578125" bestFit="1" customWidth="1"/>
    <col min="10" max="10" width="10.7109375" bestFit="1" customWidth="1"/>
    <col min="11" max="11" width="13.28515625" bestFit="1" customWidth="1"/>
    <col min="12" max="12" width="14.5703125" bestFit="1" customWidth="1"/>
    <col min="13" max="13" width="12.28515625" bestFit="1" customWidth="1"/>
    <col min="14" max="14" width="12" bestFit="1" customWidth="1"/>
    <col min="15" max="15" width="11.5703125" bestFit="1" customWidth="1"/>
    <col min="16" max="16" width="11.140625" bestFit="1" customWidth="1"/>
    <col min="17" max="17" width="16.85546875" bestFit="1" customWidth="1"/>
    <col min="18" max="18" width="5.7109375" style="49" customWidth="1"/>
    <col min="19" max="19" width="6.5703125" style="49" bestFit="1" customWidth="1"/>
    <col min="20" max="20" width="14.140625" style="49" bestFit="1" customWidth="1"/>
    <col min="21" max="21" width="9.7109375" style="49" bestFit="1" customWidth="1"/>
    <col min="22" max="22" width="6" style="49" bestFit="1" customWidth="1"/>
    <col min="23" max="23" width="9.5703125" style="49" bestFit="1" customWidth="1"/>
    <col min="24" max="27" width="11.5703125" style="49"/>
  </cols>
  <sheetData>
    <row r="3" spans="1:27" s="21" customFormat="1" ht="15" customHeigh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s="21" customFormat="1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s="21" customFormat="1" ht="15" customHeigh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s="21" customFormat="1" ht="15" customHeight="1" x14ac:dyDescent="0.3">
      <c r="A6" s="5" t="s">
        <v>56</v>
      </c>
      <c r="B6" s="99">
        <f ca="1">Sep.!$F$6</f>
        <v>30</v>
      </c>
      <c r="C6" s="5" t="s">
        <v>167</v>
      </c>
      <c r="D6" s="99">
        <f ca="1">$H$44</f>
        <v>0</v>
      </c>
      <c r="E6" s="5" t="s">
        <v>113</v>
      </c>
      <c r="F6" s="99">
        <f ca="1">$B$6-$D$6</f>
        <v>30</v>
      </c>
      <c r="H6"/>
      <c r="I6"/>
      <c r="J6"/>
      <c r="K6"/>
      <c r="L6"/>
      <c r="M6" s="14"/>
      <c r="N6" s="14"/>
      <c r="O6" s="14"/>
      <c r="P6" s="14"/>
      <c r="Q6" s="14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s="21" customFormat="1" ht="15" customHeight="1" x14ac:dyDescent="0.3">
      <c r="A7" s="5" t="s">
        <v>109</v>
      </c>
      <c r="B7" s="99">
        <f ca="1">Sep.!$F$7</f>
        <v>0</v>
      </c>
      <c r="C7" s="5" t="s">
        <v>112</v>
      </c>
      <c r="D7" s="99">
        <f ca="1">$P$41</f>
        <v>0</v>
      </c>
      <c r="E7" s="5" t="s">
        <v>178</v>
      </c>
      <c r="F7" s="99">
        <f ca="1">$B$7+$D$7</f>
        <v>0</v>
      </c>
      <c r="H7"/>
      <c r="I7"/>
      <c r="J7"/>
      <c r="K7" s="14"/>
      <c r="L7" s="14"/>
      <c r="M7" s="14"/>
      <c r="N7" s="14"/>
      <c r="O7" s="14"/>
      <c r="P7" s="14"/>
      <c r="Q7" s="14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s="21" customFormat="1" ht="15" customHeight="1" thickBot="1" x14ac:dyDescent="0.35">
      <c r="A8" s="15"/>
      <c r="B8" s="16"/>
      <c r="C8" s="15"/>
      <c r="D8" s="15"/>
      <c r="E8" s="16"/>
      <c r="F8" s="15"/>
      <c r="G8"/>
      <c r="H8"/>
      <c r="I8"/>
      <c r="J8"/>
      <c r="K8" s="14"/>
      <c r="L8" s="14"/>
      <c r="M8" s="14"/>
      <c r="N8" s="14"/>
      <c r="O8" s="14"/>
      <c r="P8" s="14"/>
      <c r="Q8" s="14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spans="1:27" s="21" customFormat="1" ht="15" customHeight="1" thickBot="1" x14ac:dyDescent="0.35">
      <c r="A9" s="40" t="s">
        <v>36</v>
      </c>
      <c r="B9" s="41" t="s">
        <v>61</v>
      </c>
      <c r="C9" s="41" t="s">
        <v>40</v>
      </c>
      <c r="D9" s="41" t="s">
        <v>200</v>
      </c>
      <c r="E9" s="30" t="s">
        <v>34</v>
      </c>
      <c r="F9" s="30" t="s">
        <v>35</v>
      </c>
      <c r="G9" s="30" t="s">
        <v>34</v>
      </c>
      <c r="H9" s="30" t="s">
        <v>35</v>
      </c>
      <c r="I9" s="30" t="s">
        <v>42</v>
      </c>
      <c r="J9" s="30" t="s">
        <v>120</v>
      </c>
      <c r="K9" s="30" t="s">
        <v>119</v>
      </c>
      <c r="L9" s="30" t="s">
        <v>43</v>
      </c>
      <c r="M9" s="42" t="s">
        <v>59</v>
      </c>
      <c r="N9" s="30" t="s">
        <v>39</v>
      </c>
      <c r="O9" s="30" t="s">
        <v>38</v>
      </c>
      <c r="P9" s="30" t="s">
        <v>41</v>
      </c>
      <c r="Q9" s="31" t="s">
        <v>178</v>
      </c>
      <c r="R9" s="49"/>
      <c r="S9" s="94" t="s">
        <v>33</v>
      </c>
      <c r="T9" s="94" t="s">
        <v>166</v>
      </c>
      <c r="U9" s="94" t="s">
        <v>63</v>
      </c>
      <c r="V9" s="94" t="s">
        <v>31</v>
      </c>
      <c r="W9" s="94" t="s">
        <v>177</v>
      </c>
      <c r="X9" s="49"/>
      <c r="Y9" s="49"/>
      <c r="Z9" s="49"/>
      <c r="AA9" s="49"/>
    </row>
    <row r="10" spans="1:27" s="21" customFormat="1" ht="15" customHeight="1" x14ac:dyDescent="0.3">
      <c r="A10" s="39">
        <v>46296</v>
      </c>
      <c r="B10" s="89" t="str">
        <f t="shared" ref="B10:B40" si="0">TEXT(A10,"tttt")</f>
        <v>Donnerstag</v>
      </c>
      <c r="C10" s="90" t="str">
        <f>IF(AND(S10="Feiertag",T10&gt;0),"Fehlzeit",IF(OR(B10="Samstag",B10="Sonntag"),"Wochenende","Bitte auswählen"))</f>
        <v>Bitte auswählen</v>
      </c>
      <c r="D10" s="90"/>
      <c r="E10" s="91"/>
      <c r="F10" s="91"/>
      <c r="G10" s="91"/>
      <c r="H10" s="91"/>
      <c r="I10" s="79" t="str">
        <f ca="1">IF(AND(OR(C10="Anwesenheit",C10="Wochenende"),E10&lt;&gt;"",F10&lt;&gt;"",W10="Ja"),((F10-E10)+(H10-G10))*24,"")</f>
        <v/>
      </c>
      <c r="J10" s="79" t="str">
        <f ca="1">IF(I10="","",IF(AND(G10&lt;&gt;"",H10&lt;&gt;""),(G10-F10)*24,0))</f>
        <v/>
      </c>
      <c r="K10" s="79" t="str">
        <f ca="1">IF(I10="","",IF(AND(I10&lt;&gt;"",J10="",I10&gt;=Personalstamm!$D$20),Personalstamm!$E$20,IF(AND(I10&lt;&gt;"",J10="",I10&gt;=Personalstamm!$D$19),Personalstamm!$E$19,IF(AND(I10&lt;&gt;"",J10&lt;Personalstamm!$E$20,I10&gt;=Personalstamm!$D$20),Personalstamm!$E$20-J10,IF(AND(I10&lt;&gt;"",J10&lt;Personalstamm!E$19,I10&gt;=Personalstamm!$D$19),Personalstamm!$E$19-J10,0)))))</f>
        <v/>
      </c>
      <c r="L10" s="79" t="str">
        <f ca="1">IF(I10&lt;&gt;"",I10-K10,"")</f>
        <v/>
      </c>
      <c r="M10" s="93" t="str">
        <f>IF(AND(S10="Feiertag",T10&gt;0),"Feiertag",IF(C10="Fehlzeit","Bitte auswählen",""))</f>
        <v/>
      </c>
      <c r="N10" s="79" t="str">
        <f>IF(OR(M10="",M10="Bitte auswählen"),"",IF(M10="Feiertag",T10*U10,IF(M10="Gleittag",0,VLOOKUP(B10,Personalstamm!$D$8:$F$14,3,FALSE))))</f>
        <v/>
      </c>
      <c r="O10" s="79">
        <f>VLOOKUP(B10,Personalstamm!$D$8:$E$14,2,FALSE)</f>
        <v>8</v>
      </c>
      <c r="P10" s="79" t="str">
        <f ca="1">IF(AND(OR(C10="Anwesenheit",C10="Wochenende"),L10&lt;&gt;""),L10-O10,IF(AND(C10="Fehlzeit",N10&lt;&gt;"",W10="Ja"),N10-O10,IF(W10="Ja",-O10,"")))</f>
        <v/>
      </c>
      <c r="Q10" s="79">
        <f ca="1">IF(P10="",B7,B7+P10)</f>
        <v>0</v>
      </c>
      <c r="R10" s="49"/>
      <c r="S10" s="69" t="str">
        <f>IF(COUNTIF(Allgemein!$H$8:$H$45,A10)&gt;0,"Feiertag","")</f>
        <v/>
      </c>
      <c r="T10" s="97" t="str">
        <f>IFERROR(VLOOKUP(A10,Allgemein!$H$8:$I$45,2,FALSE),"")</f>
        <v/>
      </c>
      <c r="U10" s="97">
        <f>VLOOKUP(B10,Personalstamm!$D$8:$F$14,3,FALSE)</f>
        <v>8</v>
      </c>
      <c r="V10" s="97" t="str">
        <f>IF(M10="Gleittag",ABS(P10),"")</f>
        <v/>
      </c>
      <c r="W10" s="69" t="str">
        <f ca="1">IF(A10&lt;=TODAY(),"Ja","")</f>
        <v/>
      </c>
      <c r="X10" s="49"/>
      <c r="Y10" s="49"/>
      <c r="Z10" s="49"/>
      <c r="AA10" s="49"/>
    </row>
    <row r="11" spans="1:27" s="21" customFormat="1" ht="15" customHeight="1" x14ac:dyDescent="0.3">
      <c r="A11" s="39">
        <v>46297</v>
      </c>
      <c r="B11" s="101" t="str">
        <f t="shared" si="0"/>
        <v>Freitag</v>
      </c>
      <c r="C11" s="90" t="str">
        <f t="shared" ref="C11:C40" si="1">IF(AND(S11="Feiertag",T11&gt;0),"Fehlzeit",IF(OR(B11="Samstag",B11="Sonntag"),"Wochenende","Bitte auswählen"))</f>
        <v>Bitte auswählen</v>
      </c>
      <c r="D11" s="90"/>
      <c r="E11" s="91"/>
      <c r="F11" s="91"/>
      <c r="G11" s="91"/>
      <c r="H11" s="91"/>
      <c r="I11" s="79" t="str">
        <f t="shared" ref="I11:I40" ca="1" si="2">IF(AND(OR(C11="Anwesenheit",C11="Wochenende"),E11&lt;&gt;"",F11&lt;&gt;"",W11="Ja"),((F11-E11)+(H11-G11))*24,"")</f>
        <v/>
      </c>
      <c r="J11" s="79" t="str">
        <f t="shared" ref="J11:J40" ca="1" si="3">IF(I11="","",IF(AND(G11&lt;&gt;"",H11&lt;&gt;""),(G11-F11)*24,0))</f>
        <v/>
      </c>
      <c r="K11" s="79" t="str">
        <f ca="1">IF(I11="","",IF(AND(I11&lt;&gt;"",J11="",I11&gt;=Personalstamm!$D$20),Personalstamm!$E$20,IF(AND(I11&lt;&gt;"",J11="",I11&gt;=Personalstamm!$D$19),Personalstamm!$E$19,IF(AND(I11&lt;&gt;"",J11&lt;Personalstamm!$E$20,I11&gt;=Personalstamm!$D$20),Personalstamm!$E$20-J11,IF(AND(I11&lt;&gt;"",J11&lt;Personalstamm!E$19,I11&gt;=Personalstamm!$D$19),Personalstamm!$E$19-J11,0)))))</f>
        <v/>
      </c>
      <c r="L11" s="79" t="str">
        <f t="shared" ref="L11:L40" ca="1" si="4">IF(I11&lt;&gt;"",I11-K11,"")</f>
        <v/>
      </c>
      <c r="M11" s="93" t="str">
        <f t="shared" ref="M11:M40" si="5">IF(AND(S11="Feiertag",T11&gt;0),"Feiertag",IF(C11="Fehlzeit","Bitte auswählen",""))</f>
        <v/>
      </c>
      <c r="N11" s="79" t="str">
        <f>IF(OR(M11="",M11="Bitte auswählen"),"",IF(M11="Feiertag",T11*U11,IF(M11="Gleittag",0,VLOOKUP(B11,Personalstamm!$D$8:$F$14,3,FALSE))))</f>
        <v/>
      </c>
      <c r="O11" s="79">
        <f>VLOOKUP(B11,Personalstamm!$D$8:$E$14,2,FALSE)</f>
        <v>8</v>
      </c>
      <c r="P11" s="79" t="str">
        <f t="shared" ref="P11:P40" ca="1" si="6">IF(AND(OR(C11="Anwesenheit",C11="Wochenende"),L11&lt;&gt;""),L11-O11,IF(AND(C11="Fehlzeit",N11&lt;&gt;"",W11="Ja"),N11-O11,IF(W11="Ja",-O11,"")))</f>
        <v/>
      </c>
      <c r="Q11" s="79">
        <f ca="1">IF(P11="",Q10,Q10+P11)</f>
        <v>0</v>
      </c>
      <c r="R11" s="49"/>
      <c r="S11" s="69" t="str">
        <f>IF(COUNTIF(Allgemein!$H$8:$H$45,A11)&gt;0,"Feiertag","")</f>
        <v/>
      </c>
      <c r="T11" s="97" t="str">
        <f>IFERROR(VLOOKUP(A11,Allgemein!$H$8:$I$45,2,FALSE),"")</f>
        <v/>
      </c>
      <c r="U11" s="97">
        <f>VLOOKUP(B11,Personalstamm!$D$8:$F$14,3,FALSE)</f>
        <v>8</v>
      </c>
      <c r="V11" s="97" t="str">
        <f t="shared" ref="V11:V40" si="7">IF(M11="Gleittag",ABS(P11),"")</f>
        <v/>
      </c>
      <c r="W11" s="69" t="str">
        <f t="shared" ref="W11:W40" ca="1" si="8">IF(A11&lt;=TODAY(),"Ja","")</f>
        <v/>
      </c>
      <c r="X11" s="49"/>
      <c r="Y11" s="49"/>
      <c r="Z11" s="49"/>
      <c r="AA11" s="49"/>
    </row>
    <row r="12" spans="1:27" s="21" customFormat="1" ht="15" customHeight="1" x14ac:dyDescent="0.3">
      <c r="A12" s="39">
        <v>46298</v>
      </c>
      <c r="B12" s="101" t="str">
        <f t="shared" si="0"/>
        <v>Samstag</v>
      </c>
      <c r="C12" s="90" t="str">
        <f t="shared" si="1"/>
        <v>Fehlzeit</v>
      </c>
      <c r="D12" s="90"/>
      <c r="E12" s="91"/>
      <c r="F12" s="91"/>
      <c r="G12" s="91"/>
      <c r="H12" s="91"/>
      <c r="I12" s="79" t="str">
        <f t="shared" ca="1" si="2"/>
        <v/>
      </c>
      <c r="J12" s="79" t="str">
        <f t="shared" ca="1" si="3"/>
        <v/>
      </c>
      <c r="K12" s="79" t="str">
        <f ca="1">IF(I12="","",IF(AND(I12&lt;&gt;"",J12="",I12&gt;=Personalstamm!$D$20),Personalstamm!$E$20,IF(AND(I12&lt;&gt;"",J12="",I12&gt;=Personalstamm!$D$19),Personalstamm!$E$19,IF(AND(I12&lt;&gt;"",J12&lt;Personalstamm!$E$20,I12&gt;=Personalstamm!$D$20),Personalstamm!$E$20-J12,IF(AND(I12&lt;&gt;"",J12&lt;Personalstamm!E$19,I12&gt;=Personalstamm!$D$19),Personalstamm!$E$19-J12,0)))))</f>
        <v/>
      </c>
      <c r="L12" s="79" t="str">
        <f t="shared" ca="1" si="4"/>
        <v/>
      </c>
      <c r="M12" s="93" t="str">
        <f t="shared" si="5"/>
        <v>Feiertag</v>
      </c>
      <c r="N12" s="79">
        <f>IF(OR(M12="",M12="Bitte auswählen"),"",IF(M12="Feiertag",T12*U12,IF(M12="Gleittag",0,VLOOKUP(B12,Personalstamm!$D$8:$F$14,3,FALSE))))</f>
        <v>0</v>
      </c>
      <c r="O12" s="79">
        <f>VLOOKUP(B12,Personalstamm!$D$8:$E$14,2,FALSE)</f>
        <v>0</v>
      </c>
      <c r="P12" s="79" t="str">
        <f t="shared" ca="1" si="6"/>
        <v/>
      </c>
      <c r="Q12" s="79">
        <f t="shared" ref="Q12:Q39" ca="1" si="9">IF(P12="",Q11,Q11+P12)</f>
        <v>0</v>
      </c>
      <c r="R12" s="49"/>
      <c r="S12" s="69" t="str">
        <f>IF(COUNTIF(Allgemein!$H$8:$H$45,A12)&gt;0,"Feiertag","")</f>
        <v>Feiertag</v>
      </c>
      <c r="T12" s="97">
        <f>IFERROR(VLOOKUP(A12,Allgemein!$H$8:$I$45,2,FALSE),"")</f>
        <v>1</v>
      </c>
      <c r="U12" s="97">
        <f>VLOOKUP(B12,Personalstamm!$D$8:$F$14,3,FALSE)</f>
        <v>0</v>
      </c>
      <c r="V12" s="97" t="str">
        <f t="shared" si="7"/>
        <v/>
      </c>
      <c r="W12" s="69" t="str">
        <f t="shared" ca="1" si="8"/>
        <v/>
      </c>
      <c r="X12" s="49"/>
      <c r="Y12" s="49"/>
      <c r="Z12" s="49"/>
      <c r="AA12" s="49"/>
    </row>
    <row r="13" spans="1:27" s="21" customFormat="1" ht="15" customHeight="1" x14ac:dyDescent="0.3">
      <c r="A13" s="39">
        <v>46299</v>
      </c>
      <c r="B13" s="101" t="str">
        <f t="shared" si="0"/>
        <v>Sonntag</v>
      </c>
      <c r="C13" s="90" t="str">
        <f t="shared" si="1"/>
        <v>Wochenende</v>
      </c>
      <c r="D13" s="90"/>
      <c r="E13" s="91"/>
      <c r="F13" s="91"/>
      <c r="G13" s="91"/>
      <c r="H13" s="91"/>
      <c r="I13" s="79" t="str">
        <f t="shared" ca="1" si="2"/>
        <v/>
      </c>
      <c r="J13" s="79" t="str">
        <f t="shared" ca="1" si="3"/>
        <v/>
      </c>
      <c r="K13" s="79" t="str">
        <f ca="1">IF(I13="","",IF(AND(I13&lt;&gt;"",J13="",I13&gt;=Personalstamm!$D$20),Personalstamm!$E$20,IF(AND(I13&lt;&gt;"",J13="",I13&gt;=Personalstamm!$D$19),Personalstamm!$E$19,IF(AND(I13&lt;&gt;"",J13&lt;Personalstamm!$E$20,I13&gt;=Personalstamm!$D$20),Personalstamm!$E$20-J13,IF(AND(I13&lt;&gt;"",J13&lt;Personalstamm!E$19,I13&gt;=Personalstamm!$D$19),Personalstamm!$E$19-J13,0)))))</f>
        <v/>
      </c>
      <c r="L13" s="79" t="str">
        <f t="shared" ca="1" si="4"/>
        <v/>
      </c>
      <c r="M13" s="93" t="str">
        <f t="shared" si="5"/>
        <v/>
      </c>
      <c r="N13" s="79" t="str">
        <f>IF(OR(M13="",M13="Bitte auswählen"),"",IF(M13="Feiertag",T13*U13,IF(M13="Gleittag",0,VLOOKUP(B13,Personalstamm!$D$8:$F$14,3,FALSE))))</f>
        <v/>
      </c>
      <c r="O13" s="79">
        <f>VLOOKUP(B13,Personalstamm!$D$8:$E$14,2,FALSE)</f>
        <v>0</v>
      </c>
      <c r="P13" s="79" t="str">
        <f t="shared" ca="1" si="6"/>
        <v/>
      </c>
      <c r="Q13" s="79">
        <f t="shared" ca="1" si="9"/>
        <v>0</v>
      </c>
      <c r="R13" s="49"/>
      <c r="S13" s="69" t="str">
        <f>IF(COUNTIF(Allgemein!$H$8:$H$45,A13)&gt;0,"Feiertag","")</f>
        <v/>
      </c>
      <c r="T13" s="97" t="str">
        <f>IFERROR(VLOOKUP(A13,Allgemein!$H$8:$I$45,2,FALSE),"")</f>
        <v/>
      </c>
      <c r="U13" s="97">
        <f>VLOOKUP(B13,Personalstamm!$D$8:$F$14,3,FALSE)</f>
        <v>0</v>
      </c>
      <c r="V13" s="97" t="str">
        <f t="shared" si="7"/>
        <v/>
      </c>
      <c r="W13" s="69" t="str">
        <f t="shared" ca="1" si="8"/>
        <v/>
      </c>
      <c r="X13" s="49"/>
      <c r="Y13" s="49"/>
      <c r="Z13" s="49"/>
      <c r="AA13" s="49"/>
    </row>
    <row r="14" spans="1:27" s="21" customFormat="1" ht="15" customHeight="1" x14ac:dyDescent="0.3">
      <c r="A14" s="39">
        <v>46300</v>
      </c>
      <c r="B14" s="101" t="str">
        <f t="shared" si="0"/>
        <v>Montag</v>
      </c>
      <c r="C14" s="90" t="str">
        <f t="shared" si="1"/>
        <v>Bitte auswählen</v>
      </c>
      <c r="D14" s="90"/>
      <c r="E14" s="91"/>
      <c r="F14" s="91"/>
      <c r="G14" s="91"/>
      <c r="H14" s="91"/>
      <c r="I14" s="79" t="str">
        <f t="shared" ca="1" si="2"/>
        <v/>
      </c>
      <c r="J14" s="79" t="str">
        <f t="shared" ca="1" si="3"/>
        <v/>
      </c>
      <c r="K14" s="79" t="str">
        <f ca="1">IF(I14="","",IF(AND(I14&lt;&gt;"",J14="",I14&gt;=Personalstamm!$D$20),Personalstamm!$E$20,IF(AND(I14&lt;&gt;"",J14="",I14&gt;=Personalstamm!$D$19),Personalstamm!$E$19,IF(AND(I14&lt;&gt;"",J14&lt;Personalstamm!$E$20,I14&gt;=Personalstamm!$D$20),Personalstamm!$E$20-J14,IF(AND(I14&lt;&gt;"",J14&lt;Personalstamm!E$19,I14&gt;=Personalstamm!$D$19),Personalstamm!$E$19-J14,0)))))</f>
        <v/>
      </c>
      <c r="L14" s="79" t="str">
        <f t="shared" ca="1" si="4"/>
        <v/>
      </c>
      <c r="M14" s="93" t="str">
        <f t="shared" si="5"/>
        <v/>
      </c>
      <c r="N14" s="79" t="str">
        <f>IF(OR(M14="",M14="Bitte auswählen"),"",IF(M14="Feiertag",T14*U14,IF(M14="Gleittag",0,VLOOKUP(B14,Personalstamm!$D$8:$F$14,3,FALSE))))</f>
        <v/>
      </c>
      <c r="O14" s="79">
        <f>VLOOKUP(B14,Personalstamm!$D$8:$E$14,2,FALSE)</f>
        <v>8</v>
      </c>
      <c r="P14" s="79" t="str">
        <f t="shared" ca="1" si="6"/>
        <v/>
      </c>
      <c r="Q14" s="79">
        <f t="shared" ca="1" si="9"/>
        <v>0</v>
      </c>
      <c r="R14" s="49"/>
      <c r="S14" s="69" t="str">
        <f>IF(COUNTIF(Allgemein!$H$8:$H$45,A14)&gt;0,"Feiertag","")</f>
        <v/>
      </c>
      <c r="T14" s="97" t="str">
        <f>IFERROR(VLOOKUP(A14,Allgemein!$H$8:$I$45,2,FALSE),"")</f>
        <v/>
      </c>
      <c r="U14" s="97">
        <f>VLOOKUP(B14,Personalstamm!$D$8:$F$14,3,FALSE)</f>
        <v>8</v>
      </c>
      <c r="V14" s="97" t="str">
        <f t="shared" si="7"/>
        <v/>
      </c>
      <c r="W14" s="69" t="str">
        <f t="shared" ca="1" si="8"/>
        <v/>
      </c>
      <c r="X14" s="49"/>
      <c r="Y14" s="49"/>
      <c r="Z14" s="49"/>
      <c r="AA14" s="49"/>
    </row>
    <row r="15" spans="1:27" s="21" customFormat="1" ht="15" customHeight="1" x14ac:dyDescent="0.3">
      <c r="A15" s="39">
        <v>46301</v>
      </c>
      <c r="B15" s="101" t="str">
        <f t="shared" si="0"/>
        <v>Dienstag</v>
      </c>
      <c r="C15" s="90" t="str">
        <f t="shared" si="1"/>
        <v>Bitte auswählen</v>
      </c>
      <c r="D15" s="90"/>
      <c r="E15" s="91"/>
      <c r="F15" s="91"/>
      <c r="G15" s="91"/>
      <c r="H15" s="91"/>
      <c r="I15" s="79" t="str">
        <f t="shared" ca="1" si="2"/>
        <v/>
      </c>
      <c r="J15" s="79" t="str">
        <f t="shared" ca="1" si="3"/>
        <v/>
      </c>
      <c r="K15" s="79" t="str">
        <f ca="1">IF(I15="","",IF(AND(I15&lt;&gt;"",J15="",I15&gt;=Personalstamm!$D$20),Personalstamm!$E$20,IF(AND(I15&lt;&gt;"",J15="",I15&gt;=Personalstamm!$D$19),Personalstamm!$E$19,IF(AND(I15&lt;&gt;"",J15&lt;Personalstamm!$E$20,I15&gt;=Personalstamm!$D$20),Personalstamm!$E$20-J15,IF(AND(I15&lt;&gt;"",J15&lt;Personalstamm!E$19,I15&gt;=Personalstamm!$D$19),Personalstamm!$E$19-J15,0)))))</f>
        <v/>
      </c>
      <c r="L15" s="79" t="str">
        <f t="shared" ca="1" si="4"/>
        <v/>
      </c>
      <c r="M15" s="93" t="str">
        <f t="shared" si="5"/>
        <v/>
      </c>
      <c r="N15" s="79" t="str">
        <f>IF(OR(M15="",M15="Bitte auswählen"),"",IF(M15="Feiertag",T15*U15,IF(M15="Gleittag",0,VLOOKUP(B15,Personalstamm!$D$8:$F$14,3,FALSE))))</f>
        <v/>
      </c>
      <c r="O15" s="79">
        <f>VLOOKUP(B15,Personalstamm!$D$8:$E$14,2,FALSE)</f>
        <v>8</v>
      </c>
      <c r="P15" s="79" t="str">
        <f t="shared" ca="1" si="6"/>
        <v/>
      </c>
      <c r="Q15" s="79">
        <f t="shared" ca="1" si="9"/>
        <v>0</v>
      </c>
      <c r="R15" s="49"/>
      <c r="S15" s="69" t="str">
        <f>IF(COUNTIF(Allgemein!$H$8:$H$45,A15)&gt;0,"Feiertag","")</f>
        <v/>
      </c>
      <c r="T15" s="97" t="str">
        <f>IFERROR(VLOOKUP(A15,Allgemein!$H$8:$I$45,2,FALSE),"")</f>
        <v/>
      </c>
      <c r="U15" s="97">
        <f>VLOOKUP(B15,Personalstamm!$D$8:$F$14,3,FALSE)</f>
        <v>8</v>
      </c>
      <c r="V15" s="97" t="str">
        <f t="shared" si="7"/>
        <v/>
      </c>
      <c r="W15" s="69" t="str">
        <f t="shared" ca="1" si="8"/>
        <v/>
      </c>
      <c r="X15" s="49"/>
      <c r="Y15" s="49"/>
      <c r="Z15" s="49"/>
      <c r="AA15" s="49"/>
    </row>
    <row r="16" spans="1:27" s="21" customFormat="1" ht="15" customHeight="1" x14ac:dyDescent="0.3">
      <c r="A16" s="39">
        <v>46302</v>
      </c>
      <c r="B16" s="101" t="str">
        <f t="shared" si="0"/>
        <v>Mittwoch</v>
      </c>
      <c r="C16" s="90" t="str">
        <f t="shared" si="1"/>
        <v>Bitte auswählen</v>
      </c>
      <c r="D16" s="90"/>
      <c r="E16" s="91"/>
      <c r="F16" s="91"/>
      <c r="G16" s="91"/>
      <c r="H16" s="91"/>
      <c r="I16" s="79" t="str">
        <f t="shared" ca="1" si="2"/>
        <v/>
      </c>
      <c r="J16" s="79" t="str">
        <f t="shared" ca="1" si="3"/>
        <v/>
      </c>
      <c r="K16" s="79" t="str">
        <f ca="1">IF(I16="","",IF(AND(I16&lt;&gt;"",J16="",I16&gt;=Personalstamm!$D$20),Personalstamm!$E$20,IF(AND(I16&lt;&gt;"",J16="",I16&gt;=Personalstamm!$D$19),Personalstamm!$E$19,IF(AND(I16&lt;&gt;"",J16&lt;Personalstamm!$E$20,I16&gt;=Personalstamm!$D$20),Personalstamm!$E$20-J16,IF(AND(I16&lt;&gt;"",J16&lt;Personalstamm!E$19,I16&gt;=Personalstamm!$D$19),Personalstamm!$E$19-J16,0)))))</f>
        <v/>
      </c>
      <c r="L16" s="79" t="str">
        <f t="shared" ca="1" si="4"/>
        <v/>
      </c>
      <c r="M16" s="93" t="str">
        <f t="shared" si="5"/>
        <v/>
      </c>
      <c r="N16" s="79" t="str">
        <f>IF(OR(M16="",M16="Bitte auswählen"),"",IF(M16="Feiertag",T16*U16,IF(M16="Gleittag",0,VLOOKUP(B16,Personalstamm!$D$8:$F$14,3,FALSE))))</f>
        <v/>
      </c>
      <c r="O16" s="79">
        <f>VLOOKUP(B16,Personalstamm!$D$8:$E$14,2,FALSE)</f>
        <v>8</v>
      </c>
      <c r="P16" s="79" t="str">
        <f t="shared" ca="1" si="6"/>
        <v/>
      </c>
      <c r="Q16" s="79">
        <f t="shared" ca="1" si="9"/>
        <v>0</v>
      </c>
      <c r="R16" s="49"/>
      <c r="S16" s="69" t="str">
        <f>IF(COUNTIF(Allgemein!$H$8:$H$45,A16)&gt;0,"Feiertag","")</f>
        <v/>
      </c>
      <c r="T16" s="97" t="str">
        <f>IFERROR(VLOOKUP(A16,Allgemein!$H$8:$I$45,2,FALSE),"")</f>
        <v/>
      </c>
      <c r="U16" s="97">
        <f>VLOOKUP(B16,Personalstamm!$D$8:$F$14,3,FALSE)</f>
        <v>8</v>
      </c>
      <c r="V16" s="97" t="str">
        <f t="shared" si="7"/>
        <v/>
      </c>
      <c r="W16" s="69" t="str">
        <f t="shared" ca="1" si="8"/>
        <v/>
      </c>
      <c r="X16" s="49"/>
      <c r="Y16" s="49"/>
      <c r="Z16" s="49"/>
      <c r="AA16" s="49"/>
    </row>
    <row r="17" spans="1:27" s="21" customFormat="1" ht="15" customHeight="1" x14ac:dyDescent="0.3">
      <c r="A17" s="39">
        <v>46303</v>
      </c>
      <c r="B17" s="101" t="str">
        <f t="shared" si="0"/>
        <v>Donnerstag</v>
      </c>
      <c r="C17" s="90" t="str">
        <f t="shared" si="1"/>
        <v>Bitte auswählen</v>
      </c>
      <c r="D17" s="90"/>
      <c r="E17" s="91"/>
      <c r="F17" s="91"/>
      <c r="G17" s="91"/>
      <c r="H17" s="91"/>
      <c r="I17" s="79" t="str">
        <f t="shared" ca="1" si="2"/>
        <v/>
      </c>
      <c r="J17" s="79" t="str">
        <f t="shared" ca="1" si="3"/>
        <v/>
      </c>
      <c r="K17" s="79" t="str">
        <f ca="1">IF(I17="","",IF(AND(I17&lt;&gt;"",J17="",I17&gt;=Personalstamm!$D$20),Personalstamm!$E$20,IF(AND(I17&lt;&gt;"",J17="",I17&gt;=Personalstamm!$D$19),Personalstamm!$E$19,IF(AND(I17&lt;&gt;"",J17&lt;Personalstamm!$E$20,I17&gt;=Personalstamm!$D$20),Personalstamm!$E$20-J17,IF(AND(I17&lt;&gt;"",J17&lt;Personalstamm!E$19,I17&gt;=Personalstamm!$D$19),Personalstamm!$E$19-J17,0)))))</f>
        <v/>
      </c>
      <c r="L17" s="79" t="str">
        <f t="shared" ca="1" si="4"/>
        <v/>
      </c>
      <c r="M17" s="93" t="str">
        <f t="shared" si="5"/>
        <v/>
      </c>
      <c r="N17" s="79" t="str">
        <f>IF(OR(M17="",M17="Bitte auswählen"),"",IF(M17="Feiertag",T17*U17,IF(M17="Gleittag",0,VLOOKUP(B17,Personalstamm!$D$8:$F$14,3,FALSE))))</f>
        <v/>
      </c>
      <c r="O17" s="79">
        <f>VLOOKUP(B17,Personalstamm!$D$8:$E$14,2,FALSE)</f>
        <v>8</v>
      </c>
      <c r="P17" s="79" t="str">
        <f t="shared" ca="1" si="6"/>
        <v/>
      </c>
      <c r="Q17" s="79">
        <f t="shared" ca="1" si="9"/>
        <v>0</v>
      </c>
      <c r="R17" s="49"/>
      <c r="S17" s="69" t="str">
        <f>IF(COUNTIF(Allgemein!$H$8:$H$45,A17)&gt;0,"Feiertag","")</f>
        <v/>
      </c>
      <c r="T17" s="97" t="str">
        <f>IFERROR(VLOOKUP(A17,Allgemein!$H$8:$I$45,2,FALSE),"")</f>
        <v/>
      </c>
      <c r="U17" s="97">
        <f>VLOOKUP(B17,Personalstamm!$D$8:$F$14,3,FALSE)</f>
        <v>8</v>
      </c>
      <c r="V17" s="97" t="str">
        <f t="shared" si="7"/>
        <v/>
      </c>
      <c r="W17" s="69" t="str">
        <f t="shared" ca="1" si="8"/>
        <v/>
      </c>
      <c r="X17" s="49"/>
      <c r="Y17" s="49"/>
      <c r="Z17" s="49"/>
      <c r="AA17" s="49"/>
    </row>
    <row r="18" spans="1:27" s="21" customFormat="1" ht="15" customHeight="1" x14ac:dyDescent="0.3">
      <c r="A18" s="39">
        <v>46304</v>
      </c>
      <c r="B18" s="101" t="str">
        <f t="shared" si="0"/>
        <v>Freitag</v>
      </c>
      <c r="C18" s="90" t="str">
        <f t="shared" si="1"/>
        <v>Bitte auswählen</v>
      </c>
      <c r="D18" s="90"/>
      <c r="E18" s="91"/>
      <c r="F18" s="91"/>
      <c r="G18" s="91"/>
      <c r="H18" s="91"/>
      <c r="I18" s="79" t="str">
        <f t="shared" ca="1" si="2"/>
        <v/>
      </c>
      <c r="J18" s="79" t="str">
        <f t="shared" ca="1" si="3"/>
        <v/>
      </c>
      <c r="K18" s="79" t="str">
        <f ca="1">IF(I18="","",IF(AND(I18&lt;&gt;"",J18="",I18&gt;=Personalstamm!$D$20),Personalstamm!$E$20,IF(AND(I18&lt;&gt;"",J18="",I18&gt;=Personalstamm!$D$19),Personalstamm!$E$19,IF(AND(I18&lt;&gt;"",J18&lt;Personalstamm!$E$20,I18&gt;=Personalstamm!$D$20),Personalstamm!$E$20-J18,IF(AND(I18&lt;&gt;"",J18&lt;Personalstamm!E$19,I18&gt;=Personalstamm!$D$19),Personalstamm!$E$19-J18,0)))))</f>
        <v/>
      </c>
      <c r="L18" s="79" t="str">
        <f t="shared" ca="1" si="4"/>
        <v/>
      </c>
      <c r="M18" s="93" t="str">
        <f t="shared" si="5"/>
        <v/>
      </c>
      <c r="N18" s="79" t="str">
        <f>IF(OR(M18="",M18="Bitte auswählen"),"",IF(M18="Feiertag",T18*U18,IF(M18="Gleittag",0,VLOOKUP(B18,Personalstamm!$D$8:$F$14,3,FALSE))))</f>
        <v/>
      </c>
      <c r="O18" s="79">
        <f>VLOOKUP(B18,Personalstamm!$D$8:$E$14,2,FALSE)</f>
        <v>8</v>
      </c>
      <c r="P18" s="79" t="str">
        <f t="shared" ca="1" si="6"/>
        <v/>
      </c>
      <c r="Q18" s="79">
        <f t="shared" ca="1" si="9"/>
        <v>0</v>
      </c>
      <c r="R18" s="49"/>
      <c r="S18" s="69" t="str">
        <f>IF(COUNTIF(Allgemein!$H$8:$H$45,A18)&gt;0,"Feiertag","")</f>
        <v/>
      </c>
      <c r="T18" s="97" t="str">
        <f>IFERROR(VLOOKUP(A18,Allgemein!$H$8:$I$45,2,FALSE),"")</f>
        <v/>
      </c>
      <c r="U18" s="97">
        <f>VLOOKUP(B18,Personalstamm!$D$8:$F$14,3,FALSE)</f>
        <v>8</v>
      </c>
      <c r="V18" s="97" t="str">
        <f t="shared" si="7"/>
        <v/>
      </c>
      <c r="W18" s="69" t="str">
        <f t="shared" ca="1" si="8"/>
        <v/>
      </c>
      <c r="X18" s="49"/>
      <c r="Y18" s="49"/>
      <c r="Z18" s="49"/>
      <c r="AA18" s="49"/>
    </row>
    <row r="19" spans="1:27" s="21" customFormat="1" ht="15" customHeight="1" x14ac:dyDescent="0.3">
      <c r="A19" s="39">
        <v>46305</v>
      </c>
      <c r="B19" s="101" t="str">
        <f t="shared" si="0"/>
        <v>Samstag</v>
      </c>
      <c r="C19" s="90" t="str">
        <f t="shared" si="1"/>
        <v>Wochenende</v>
      </c>
      <c r="D19" s="90"/>
      <c r="E19" s="91"/>
      <c r="F19" s="91"/>
      <c r="G19" s="91"/>
      <c r="H19" s="91"/>
      <c r="I19" s="79" t="str">
        <f t="shared" ca="1" si="2"/>
        <v/>
      </c>
      <c r="J19" s="79" t="str">
        <f t="shared" ca="1" si="3"/>
        <v/>
      </c>
      <c r="K19" s="79" t="str">
        <f ca="1">IF(I19="","",IF(AND(I19&lt;&gt;"",J19="",I19&gt;=Personalstamm!$D$20),Personalstamm!$E$20,IF(AND(I19&lt;&gt;"",J19="",I19&gt;=Personalstamm!$D$19),Personalstamm!$E$19,IF(AND(I19&lt;&gt;"",J19&lt;Personalstamm!$E$20,I19&gt;=Personalstamm!$D$20),Personalstamm!$E$20-J19,IF(AND(I19&lt;&gt;"",J19&lt;Personalstamm!E$19,I19&gt;=Personalstamm!$D$19),Personalstamm!$E$19-J19,0)))))</f>
        <v/>
      </c>
      <c r="L19" s="79" t="str">
        <f t="shared" ca="1" si="4"/>
        <v/>
      </c>
      <c r="M19" s="93" t="str">
        <f t="shared" si="5"/>
        <v/>
      </c>
      <c r="N19" s="79" t="str">
        <f>IF(OR(M19="",M19="Bitte auswählen"),"",IF(M19="Feiertag",T19*U19,IF(M19="Gleittag",0,VLOOKUP(B19,Personalstamm!$D$8:$F$14,3,FALSE))))</f>
        <v/>
      </c>
      <c r="O19" s="79">
        <f>VLOOKUP(B19,Personalstamm!$D$8:$E$14,2,FALSE)</f>
        <v>0</v>
      </c>
      <c r="P19" s="79" t="str">
        <f t="shared" ca="1" si="6"/>
        <v/>
      </c>
      <c r="Q19" s="79">
        <f t="shared" ca="1" si="9"/>
        <v>0</v>
      </c>
      <c r="R19" s="49"/>
      <c r="S19" s="69" t="str">
        <f>IF(COUNTIF(Allgemein!$H$8:$H$45,A19)&gt;0,"Feiertag","")</f>
        <v/>
      </c>
      <c r="T19" s="97" t="str">
        <f>IFERROR(VLOOKUP(A19,Allgemein!$H$8:$I$45,2,FALSE),"")</f>
        <v/>
      </c>
      <c r="U19" s="97">
        <f>VLOOKUP(B19,Personalstamm!$D$8:$F$14,3,FALSE)</f>
        <v>0</v>
      </c>
      <c r="V19" s="97" t="str">
        <f t="shared" si="7"/>
        <v/>
      </c>
      <c r="W19" s="69" t="str">
        <f t="shared" ca="1" si="8"/>
        <v/>
      </c>
      <c r="X19" s="49"/>
      <c r="Y19" s="49"/>
      <c r="Z19" s="49"/>
      <c r="AA19" s="49"/>
    </row>
    <row r="20" spans="1:27" s="21" customFormat="1" ht="15" customHeight="1" x14ac:dyDescent="0.3">
      <c r="A20" s="39">
        <v>46306</v>
      </c>
      <c r="B20" s="101" t="str">
        <f t="shared" si="0"/>
        <v>Sonntag</v>
      </c>
      <c r="C20" s="90" t="str">
        <f t="shared" si="1"/>
        <v>Wochenende</v>
      </c>
      <c r="D20" s="90"/>
      <c r="E20" s="91"/>
      <c r="F20" s="91"/>
      <c r="G20" s="91"/>
      <c r="H20" s="91"/>
      <c r="I20" s="79" t="str">
        <f t="shared" ca="1" si="2"/>
        <v/>
      </c>
      <c r="J20" s="79" t="str">
        <f t="shared" ca="1" si="3"/>
        <v/>
      </c>
      <c r="K20" s="79" t="str">
        <f ca="1">IF(I20="","",IF(AND(I20&lt;&gt;"",J20="",I20&gt;=Personalstamm!$D$20),Personalstamm!$E$20,IF(AND(I20&lt;&gt;"",J20="",I20&gt;=Personalstamm!$D$19),Personalstamm!$E$19,IF(AND(I20&lt;&gt;"",J20&lt;Personalstamm!$E$20,I20&gt;=Personalstamm!$D$20),Personalstamm!$E$20-J20,IF(AND(I20&lt;&gt;"",J20&lt;Personalstamm!E$19,I20&gt;=Personalstamm!$D$19),Personalstamm!$E$19-J20,0)))))</f>
        <v/>
      </c>
      <c r="L20" s="79" t="str">
        <f t="shared" ca="1" si="4"/>
        <v/>
      </c>
      <c r="M20" s="93" t="str">
        <f t="shared" si="5"/>
        <v/>
      </c>
      <c r="N20" s="79" t="str">
        <f>IF(OR(M20="",M20="Bitte auswählen"),"",IF(M20="Feiertag",T20*U20,IF(M20="Gleittag",0,VLOOKUP(B20,Personalstamm!$D$8:$F$14,3,FALSE))))</f>
        <v/>
      </c>
      <c r="O20" s="79">
        <f>VLOOKUP(B20,Personalstamm!$D$8:$E$14,2,FALSE)</f>
        <v>0</v>
      </c>
      <c r="P20" s="79" t="str">
        <f t="shared" ca="1" si="6"/>
        <v/>
      </c>
      <c r="Q20" s="79">
        <f t="shared" ca="1" si="9"/>
        <v>0</v>
      </c>
      <c r="R20" s="49"/>
      <c r="S20" s="69" t="str">
        <f>IF(COUNTIF(Allgemein!$H$8:$H$45,A20)&gt;0,"Feiertag","")</f>
        <v/>
      </c>
      <c r="T20" s="97" t="str">
        <f>IFERROR(VLOOKUP(A20,Allgemein!$H$8:$I$45,2,FALSE),"")</f>
        <v/>
      </c>
      <c r="U20" s="97">
        <f>VLOOKUP(B20,Personalstamm!$D$8:$F$14,3,FALSE)</f>
        <v>0</v>
      </c>
      <c r="V20" s="97" t="str">
        <f t="shared" si="7"/>
        <v/>
      </c>
      <c r="W20" s="69" t="str">
        <f t="shared" ca="1" si="8"/>
        <v/>
      </c>
      <c r="X20" s="49"/>
      <c r="Y20" s="49"/>
      <c r="Z20" s="49"/>
      <c r="AA20" s="49"/>
    </row>
    <row r="21" spans="1:27" s="21" customFormat="1" ht="15" customHeight="1" x14ac:dyDescent="0.3">
      <c r="A21" s="39">
        <v>46307</v>
      </c>
      <c r="B21" s="101" t="str">
        <f t="shared" si="0"/>
        <v>Montag</v>
      </c>
      <c r="C21" s="90" t="str">
        <f t="shared" si="1"/>
        <v>Bitte auswählen</v>
      </c>
      <c r="D21" s="90"/>
      <c r="E21" s="91"/>
      <c r="F21" s="91"/>
      <c r="G21" s="91"/>
      <c r="H21" s="91"/>
      <c r="I21" s="79" t="str">
        <f t="shared" ca="1" si="2"/>
        <v/>
      </c>
      <c r="J21" s="79" t="str">
        <f t="shared" ca="1" si="3"/>
        <v/>
      </c>
      <c r="K21" s="79" t="str">
        <f ca="1">IF(I21="","",IF(AND(I21&lt;&gt;"",J21="",I21&gt;=Personalstamm!$D$20),Personalstamm!$E$20,IF(AND(I21&lt;&gt;"",J21="",I21&gt;=Personalstamm!$D$19),Personalstamm!$E$19,IF(AND(I21&lt;&gt;"",J21&lt;Personalstamm!$E$20,I21&gt;=Personalstamm!$D$20),Personalstamm!$E$20-J21,IF(AND(I21&lt;&gt;"",J21&lt;Personalstamm!E$19,I21&gt;=Personalstamm!$D$19),Personalstamm!$E$19-J21,0)))))</f>
        <v/>
      </c>
      <c r="L21" s="79" t="str">
        <f t="shared" ca="1" si="4"/>
        <v/>
      </c>
      <c r="M21" s="93" t="str">
        <f t="shared" si="5"/>
        <v/>
      </c>
      <c r="N21" s="79" t="str">
        <f>IF(OR(M21="",M21="Bitte auswählen"),"",IF(M21="Feiertag",T21*U21,IF(M21="Gleittag",0,VLOOKUP(B21,Personalstamm!$D$8:$F$14,3,FALSE))))</f>
        <v/>
      </c>
      <c r="O21" s="79">
        <f>VLOOKUP(B21,Personalstamm!$D$8:$E$14,2,FALSE)</f>
        <v>8</v>
      </c>
      <c r="P21" s="79" t="str">
        <f t="shared" ca="1" si="6"/>
        <v/>
      </c>
      <c r="Q21" s="79">
        <f t="shared" ca="1" si="9"/>
        <v>0</v>
      </c>
      <c r="R21" s="49"/>
      <c r="S21" s="69" t="str">
        <f>IF(COUNTIF(Allgemein!$H$8:$H$45,A21)&gt;0,"Feiertag","")</f>
        <v/>
      </c>
      <c r="T21" s="97" t="str">
        <f>IFERROR(VLOOKUP(A21,Allgemein!$H$8:$I$45,2,FALSE),"")</f>
        <v/>
      </c>
      <c r="U21" s="97">
        <f>VLOOKUP(B21,Personalstamm!$D$8:$F$14,3,FALSE)</f>
        <v>8</v>
      </c>
      <c r="V21" s="97" t="str">
        <f t="shared" si="7"/>
        <v/>
      </c>
      <c r="W21" s="69" t="str">
        <f t="shared" ca="1" si="8"/>
        <v/>
      </c>
      <c r="X21" s="49"/>
      <c r="Y21" s="49"/>
      <c r="Z21" s="49"/>
      <c r="AA21" s="49"/>
    </row>
    <row r="22" spans="1:27" s="21" customFormat="1" ht="15" customHeight="1" x14ac:dyDescent="0.3">
      <c r="A22" s="39">
        <v>46308</v>
      </c>
      <c r="B22" s="101" t="str">
        <f t="shared" si="0"/>
        <v>Dienstag</v>
      </c>
      <c r="C22" s="90" t="str">
        <f t="shared" si="1"/>
        <v>Bitte auswählen</v>
      </c>
      <c r="D22" s="90"/>
      <c r="E22" s="91"/>
      <c r="F22" s="91"/>
      <c r="G22" s="91"/>
      <c r="H22" s="91"/>
      <c r="I22" s="79" t="str">
        <f t="shared" ca="1" si="2"/>
        <v/>
      </c>
      <c r="J22" s="79" t="str">
        <f t="shared" ca="1" si="3"/>
        <v/>
      </c>
      <c r="K22" s="79" t="str">
        <f ca="1">IF(I22="","",IF(AND(I22&lt;&gt;"",J22="",I22&gt;=Personalstamm!$D$20),Personalstamm!$E$20,IF(AND(I22&lt;&gt;"",J22="",I22&gt;=Personalstamm!$D$19),Personalstamm!$E$19,IF(AND(I22&lt;&gt;"",J22&lt;Personalstamm!$E$20,I22&gt;=Personalstamm!$D$20),Personalstamm!$E$20-J22,IF(AND(I22&lt;&gt;"",J22&lt;Personalstamm!E$19,I22&gt;=Personalstamm!$D$19),Personalstamm!$E$19-J22,0)))))</f>
        <v/>
      </c>
      <c r="L22" s="79" t="str">
        <f t="shared" ca="1" si="4"/>
        <v/>
      </c>
      <c r="M22" s="93" t="str">
        <f t="shared" si="5"/>
        <v/>
      </c>
      <c r="N22" s="79" t="str">
        <f>IF(OR(M22="",M22="Bitte auswählen"),"",IF(M22="Feiertag",T22*U22,IF(M22="Gleittag",0,VLOOKUP(B22,Personalstamm!$D$8:$F$14,3,FALSE))))</f>
        <v/>
      </c>
      <c r="O22" s="79">
        <f>VLOOKUP(B22,Personalstamm!$D$8:$E$14,2,FALSE)</f>
        <v>8</v>
      </c>
      <c r="P22" s="79" t="str">
        <f t="shared" ca="1" si="6"/>
        <v/>
      </c>
      <c r="Q22" s="79">
        <f t="shared" ca="1" si="9"/>
        <v>0</v>
      </c>
      <c r="R22" s="49"/>
      <c r="S22" s="69" t="str">
        <f>IF(COUNTIF(Allgemein!$H$8:$H$45,A22)&gt;0,"Feiertag","")</f>
        <v/>
      </c>
      <c r="T22" s="97" t="str">
        <f>IFERROR(VLOOKUP(A22,Allgemein!$H$8:$I$45,2,FALSE),"")</f>
        <v/>
      </c>
      <c r="U22" s="97">
        <f>VLOOKUP(B22,Personalstamm!$D$8:$F$14,3,FALSE)</f>
        <v>8</v>
      </c>
      <c r="V22" s="97" t="str">
        <f t="shared" si="7"/>
        <v/>
      </c>
      <c r="W22" s="69" t="str">
        <f t="shared" ca="1" si="8"/>
        <v/>
      </c>
      <c r="X22" s="49"/>
      <c r="Y22" s="49"/>
      <c r="Z22" s="49"/>
      <c r="AA22" s="49"/>
    </row>
    <row r="23" spans="1:27" s="21" customFormat="1" ht="15" customHeight="1" x14ac:dyDescent="0.3">
      <c r="A23" s="39">
        <v>46309</v>
      </c>
      <c r="B23" s="101" t="str">
        <f t="shared" si="0"/>
        <v>Mittwoch</v>
      </c>
      <c r="C23" s="90" t="str">
        <f t="shared" si="1"/>
        <v>Bitte auswählen</v>
      </c>
      <c r="D23" s="90"/>
      <c r="E23" s="91"/>
      <c r="F23" s="91"/>
      <c r="G23" s="91"/>
      <c r="H23" s="91"/>
      <c r="I23" s="79" t="str">
        <f t="shared" ca="1" si="2"/>
        <v/>
      </c>
      <c r="J23" s="79" t="str">
        <f t="shared" ca="1" si="3"/>
        <v/>
      </c>
      <c r="K23" s="79" t="str">
        <f ca="1">IF(I23="","",IF(AND(I23&lt;&gt;"",J23="",I23&gt;=Personalstamm!$D$20),Personalstamm!$E$20,IF(AND(I23&lt;&gt;"",J23="",I23&gt;=Personalstamm!$D$19),Personalstamm!$E$19,IF(AND(I23&lt;&gt;"",J23&lt;Personalstamm!$E$20,I23&gt;=Personalstamm!$D$20),Personalstamm!$E$20-J23,IF(AND(I23&lt;&gt;"",J23&lt;Personalstamm!E$19,I23&gt;=Personalstamm!$D$19),Personalstamm!$E$19-J23,0)))))</f>
        <v/>
      </c>
      <c r="L23" s="79" t="str">
        <f t="shared" ca="1" si="4"/>
        <v/>
      </c>
      <c r="M23" s="93" t="str">
        <f t="shared" si="5"/>
        <v/>
      </c>
      <c r="N23" s="79" t="str">
        <f>IF(OR(M23="",M23="Bitte auswählen"),"",IF(M23="Feiertag",T23*U23,IF(M23="Gleittag",0,VLOOKUP(B23,Personalstamm!$D$8:$F$14,3,FALSE))))</f>
        <v/>
      </c>
      <c r="O23" s="79">
        <f>VLOOKUP(B23,Personalstamm!$D$8:$E$14,2,FALSE)</f>
        <v>8</v>
      </c>
      <c r="P23" s="79" t="str">
        <f t="shared" ca="1" si="6"/>
        <v/>
      </c>
      <c r="Q23" s="79">
        <f t="shared" ca="1" si="9"/>
        <v>0</v>
      </c>
      <c r="R23" s="49"/>
      <c r="S23" s="69" t="str">
        <f>IF(COUNTIF(Allgemein!$H$8:$H$45,A23)&gt;0,"Feiertag","")</f>
        <v/>
      </c>
      <c r="T23" s="97" t="str">
        <f>IFERROR(VLOOKUP(A23,Allgemein!$H$8:$I$45,2,FALSE),"")</f>
        <v/>
      </c>
      <c r="U23" s="97">
        <f>VLOOKUP(B23,Personalstamm!$D$8:$F$14,3,FALSE)</f>
        <v>8</v>
      </c>
      <c r="V23" s="97" t="str">
        <f t="shared" si="7"/>
        <v/>
      </c>
      <c r="W23" s="69" t="str">
        <f t="shared" ca="1" si="8"/>
        <v/>
      </c>
      <c r="X23" s="49"/>
      <c r="Y23" s="49"/>
      <c r="Z23" s="49"/>
      <c r="AA23" s="49"/>
    </row>
    <row r="24" spans="1:27" s="21" customFormat="1" ht="15" customHeight="1" x14ac:dyDescent="0.3">
      <c r="A24" s="39">
        <v>46310</v>
      </c>
      <c r="B24" s="101" t="str">
        <f t="shared" si="0"/>
        <v>Donnerstag</v>
      </c>
      <c r="C24" s="90" t="str">
        <f t="shared" si="1"/>
        <v>Bitte auswählen</v>
      </c>
      <c r="D24" s="90"/>
      <c r="E24" s="91"/>
      <c r="F24" s="91"/>
      <c r="G24" s="91"/>
      <c r="H24" s="91"/>
      <c r="I24" s="79" t="str">
        <f t="shared" ca="1" si="2"/>
        <v/>
      </c>
      <c r="J24" s="79" t="str">
        <f t="shared" ca="1" si="3"/>
        <v/>
      </c>
      <c r="K24" s="79" t="str">
        <f ca="1">IF(I24="","",IF(AND(I24&lt;&gt;"",J24="",I24&gt;=Personalstamm!$D$20),Personalstamm!$E$20,IF(AND(I24&lt;&gt;"",J24="",I24&gt;=Personalstamm!$D$19),Personalstamm!$E$19,IF(AND(I24&lt;&gt;"",J24&lt;Personalstamm!$E$20,I24&gt;=Personalstamm!$D$20),Personalstamm!$E$20-J24,IF(AND(I24&lt;&gt;"",J24&lt;Personalstamm!E$19,I24&gt;=Personalstamm!$D$19),Personalstamm!$E$19-J24,0)))))</f>
        <v/>
      </c>
      <c r="L24" s="79" t="str">
        <f t="shared" ca="1" si="4"/>
        <v/>
      </c>
      <c r="M24" s="93" t="str">
        <f t="shared" si="5"/>
        <v/>
      </c>
      <c r="N24" s="79" t="str">
        <f>IF(OR(M24="",M24="Bitte auswählen"),"",IF(M24="Feiertag",T24*U24,IF(M24="Gleittag",0,VLOOKUP(B24,Personalstamm!$D$8:$F$14,3,FALSE))))</f>
        <v/>
      </c>
      <c r="O24" s="79">
        <f>VLOOKUP(B24,Personalstamm!$D$8:$E$14,2,FALSE)</f>
        <v>8</v>
      </c>
      <c r="P24" s="79" t="str">
        <f t="shared" ca="1" si="6"/>
        <v/>
      </c>
      <c r="Q24" s="79">
        <f t="shared" ca="1" si="9"/>
        <v>0</v>
      </c>
      <c r="R24" s="49"/>
      <c r="S24" s="69" t="str">
        <f>IF(COUNTIF(Allgemein!$H$8:$H$45,A24)&gt;0,"Feiertag","")</f>
        <v/>
      </c>
      <c r="T24" s="97" t="str">
        <f>IFERROR(VLOOKUP(A24,Allgemein!$H$8:$I$45,2,FALSE),"")</f>
        <v/>
      </c>
      <c r="U24" s="97">
        <f>VLOOKUP(B24,Personalstamm!$D$8:$F$14,3,FALSE)</f>
        <v>8</v>
      </c>
      <c r="V24" s="97" t="str">
        <f t="shared" si="7"/>
        <v/>
      </c>
      <c r="W24" s="69" t="str">
        <f t="shared" ca="1" si="8"/>
        <v/>
      </c>
      <c r="X24" s="49"/>
      <c r="Y24" s="49"/>
      <c r="Z24" s="49"/>
      <c r="AA24" s="49"/>
    </row>
    <row r="25" spans="1:27" s="21" customFormat="1" ht="15" customHeight="1" x14ac:dyDescent="0.3">
      <c r="A25" s="39">
        <v>46311</v>
      </c>
      <c r="B25" s="101" t="str">
        <f t="shared" si="0"/>
        <v>Freitag</v>
      </c>
      <c r="C25" s="90" t="str">
        <f t="shared" si="1"/>
        <v>Bitte auswählen</v>
      </c>
      <c r="D25" s="90"/>
      <c r="E25" s="91"/>
      <c r="F25" s="91"/>
      <c r="G25" s="91"/>
      <c r="H25" s="91"/>
      <c r="I25" s="79" t="str">
        <f t="shared" ca="1" si="2"/>
        <v/>
      </c>
      <c r="J25" s="79" t="str">
        <f t="shared" ca="1" si="3"/>
        <v/>
      </c>
      <c r="K25" s="79" t="str">
        <f ca="1">IF(I25="","",IF(AND(I25&lt;&gt;"",J25="",I25&gt;=Personalstamm!$D$20),Personalstamm!$E$20,IF(AND(I25&lt;&gt;"",J25="",I25&gt;=Personalstamm!$D$19),Personalstamm!$E$19,IF(AND(I25&lt;&gt;"",J25&lt;Personalstamm!$E$20,I25&gt;=Personalstamm!$D$20),Personalstamm!$E$20-J25,IF(AND(I25&lt;&gt;"",J25&lt;Personalstamm!E$19,I25&gt;=Personalstamm!$D$19),Personalstamm!$E$19-J25,0)))))</f>
        <v/>
      </c>
      <c r="L25" s="79" t="str">
        <f t="shared" ca="1" si="4"/>
        <v/>
      </c>
      <c r="M25" s="93" t="str">
        <f t="shared" si="5"/>
        <v/>
      </c>
      <c r="N25" s="79" t="str">
        <f>IF(OR(M25="",M25="Bitte auswählen"),"",IF(M25="Feiertag",T25*U25,IF(M25="Gleittag",0,VLOOKUP(B25,Personalstamm!$D$8:$F$14,3,FALSE))))</f>
        <v/>
      </c>
      <c r="O25" s="79">
        <f>VLOOKUP(B25,Personalstamm!$D$8:$E$14,2,FALSE)</f>
        <v>8</v>
      </c>
      <c r="P25" s="79" t="str">
        <f t="shared" ca="1" si="6"/>
        <v/>
      </c>
      <c r="Q25" s="79">
        <f t="shared" ca="1" si="9"/>
        <v>0</v>
      </c>
      <c r="R25" s="49"/>
      <c r="S25" s="69" t="str">
        <f>IF(COUNTIF(Allgemein!$H$8:$H$45,A25)&gt;0,"Feiertag","")</f>
        <v/>
      </c>
      <c r="T25" s="97" t="str">
        <f>IFERROR(VLOOKUP(A25,Allgemein!$H$8:$I$45,2,FALSE),"")</f>
        <v/>
      </c>
      <c r="U25" s="97">
        <f>VLOOKUP(B25,Personalstamm!$D$8:$F$14,3,FALSE)</f>
        <v>8</v>
      </c>
      <c r="V25" s="97" t="str">
        <f t="shared" si="7"/>
        <v/>
      </c>
      <c r="W25" s="69" t="str">
        <f t="shared" ca="1" si="8"/>
        <v/>
      </c>
      <c r="X25" s="49"/>
      <c r="Y25" s="49"/>
      <c r="Z25" s="49"/>
      <c r="AA25" s="49"/>
    </row>
    <row r="26" spans="1:27" s="21" customFormat="1" ht="15" customHeight="1" x14ac:dyDescent="0.3">
      <c r="A26" s="39">
        <v>46312</v>
      </c>
      <c r="B26" s="101" t="str">
        <f t="shared" si="0"/>
        <v>Samstag</v>
      </c>
      <c r="C26" s="90" t="str">
        <f t="shared" si="1"/>
        <v>Wochenende</v>
      </c>
      <c r="D26" s="90"/>
      <c r="E26" s="91"/>
      <c r="F26" s="91"/>
      <c r="G26" s="91"/>
      <c r="H26" s="91"/>
      <c r="I26" s="79" t="str">
        <f t="shared" ca="1" si="2"/>
        <v/>
      </c>
      <c r="J26" s="79" t="str">
        <f t="shared" ca="1" si="3"/>
        <v/>
      </c>
      <c r="K26" s="79" t="str">
        <f ca="1">IF(I26="","",IF(AND(I26&lt;&gt;"",J26="",I26&gt;=Personalstamm!$D$20),Personalstamm!$E$20,IF(AND(I26&lt;&gt;"",J26="",I26&gt;=Personalstamm!$D$19),Personalstamm!$E$19,IF(AND(I26&lt;&gt;"",J26&lt;Personalstamm!$E$20,I26&gt;=Personalstamm!$D$20),Personalstamm!$E$20-J26,IF(AND(I26&lt;&gt;"",J26&lt;Personalstamm!E$19,I26&gt;=Personalstamm!$D$19),Personalstamm!$E$19-J26,0)))))</f>
        <v/>
      </c>
      <c r="L26" s="79" t="str">
        <f t="shared" ca="1" si="4"/>
        <v/>
      </c>
      <c r="M26" s="93" t="str">
        <f t="shared" si="5"/>
        <v/>
      </c>
      <c r="N26" s="79" t="str">
        <f>IF(OR(M26="",M26="Bitte auswählen"),"",IF(M26="Feiertag",T26*U26,IF(M26="Gleittag",0,VLOOKUP(B26,Personalstamm!$D$8:$F$14,3,FALSE))))</f>
        <v/>
      </c>
      <c r="O26" s="79">
        <f>VLOOKUP(B26,Personalstamm!$D$8:$E$14,2,FALSE)</f>
        <v>0</v>
      </c>
      <c r="P26" s="79" t="str">
        <f t="shared" ca="1" si="6"/>
        <v/>
      </c>
      <c r="Q26" s="79">
        <f t="shared" ca="1" si="9"/>
        <v>0</v>
      </c>
      <c r="R26" s="49"/>
      <c r="S26" s="69" t="str">
        <f>IF(COUNTIF(Allgemein!$H$8:$H$45,A26)&gt;0,"Feiertag","")</f>
        <v/>
      </c>
      <c r="T26" s="97" t="str">
        <f>IFERROR(VLOOKUP(A26,Allgemein!$H$8:$I$45,2,FALSE),"")</f>
        <v/>
      </c>
      <c r="U26" s="97">
        <f>VLOOKUP(B26,Personalstamm!$D$8:$F$14,3,FALSE)</f>
        <v>0</v>
      </c>
      <c r="V26" s="97" t="str">
        <f t="shared" si="7"/>
        <v/>
      </c>
      <c r="W26" s="69" t="str">
        <f t="shared" ca="1" si="8"/>
        <v/>
      </c>
      <c r="X26" s="49"/>
      <c r="Y26" s="49"/>
      <c r="Z26" s="49"/>
      <c r="AA26" s="49"/>
    </row>
    <row r="27" spans="1:27" s="21" customFormat="1" ht="15" customHeight="1" x14ac:dyDescent="0.3">
      <c r="A27" s="39">
        <v>46313</v>
      </c>
      <c r="B27" s="101" t="str">
        <f t="shared" si="0"/>
        <v>Sonntag</v>
      </c>
      <c r="C27" s="90" t="str">
        <f t="shared" si="1"/>
        <v>Wochenende</v>
      </c>
      <c r="D27" s="90"/>
      <c r="E27" s="91"/>
      <c r="F27" s="91"/>
      <c r="G27" s="91"/>
      <c r="H27" s="91"/>
      <c r="I27" s="79" t="str">
        <f t="shared" ca="1" si="2"/>
        <v/>
      </c>
      <c r="J27" s="79" t="str">
        <f t="shared" ca="1" si="3"/>
        <v/>
      </c>
      <c r="K27" s="79" t="str">
        <f ca="1">IF(I27="","",IF(AND(I27&lt;&gt;"",J27="",I27&gt;=Personalstamm!$D$20),Personalstamm!$E$20,IF(AND(I27&lt;&gt;"",J27="",I27&gt;=Personalstamm!$D$19),Personalstamm!$E$19,IF(AND(I27&lt;&gt;"",J27&lt;Personalstamm!$E$20,I27&gt;=Personalstamm!$D$20),Personalstamm!$E$20-J27,IF(AND(I27&lt;&gt;"",J27&lt;Personalstamm!E$19,I27&gt;=Personalstamm!$D$19),Personalstamm!$E$19-J27,0)))))</f>
        <v/>
      </c>
      <c r="L27" s="79" t="str">
        <f t="shared" ca="1" si="4"/>
        <v/>
      </c>
      <c r="M27" s="93" t="str">
        <f t="shared" si="5"/>
        <v/>
      </c>
      <c r="N27" s="79" t="str">
        <f>IF(OR(M27="",M27="Bitte auswählen"),"",IF(M27="Feiertag",T27*U27,IF(M27="Gleittag",0,VLOOKUP(B27,Personalstamm!$D$8:$F$14,3,FALSE))))</f>
        <v/>
      </c>
      <c r="O27" s="79">
        <f>VLOOKUP(B27,Personalstamm!$D$8:$E$14,2,FALSE)</f>
        <v>0</v>
      </c>
      <c r="P27" s="79" t="str">
        <f t="shared" ca="1" si="6"/>
        <v/>
      </c>
      <c r="Q27" s="79">
        <f t="shared" ca="1" si="9"/>
        <v>0</v>
      </c>
      <c r="R27" s="49"/>
      <c r="S27" s="69" t="str">
        <f>IF(COUNTIF(Allgemein!$H$8:$H$45,A27)&gt;0,"Feiertag","")</f>
        <v/>
      </c>
      <c r="T27" s="97" t="str">
        <f>IFERROR(VLOOKUP(A27,Allgemein!$H$8:$I$45,2,FALSE),"")</f>
        <v/>
      </c>
      <c r="U27" s="97">
        <f>VLOOKUP(B27,Personalstamm!$D$8:$F$14,3,FALSE)</f>
        <v>0</v>
      </c>
      <c r="V27" s="97" t="str">
        <f t="shared" si="7"/>
        <v/>
      </c>
      <c r="W27" s="69" t="str">
        <f t="shared" ca="1" si="8"/>
        <v/>
      </c>
      <c r="X27" s="49"/>
      <c r="Y27" s="49"/>
      <c r="Z27" s="49"/>
      <c r="AA27" s="49"/>
    </row>
    <row r="28" spans="1:27" s="21" customFormat="1" ht="15" customHeight="1" x14ac:dyDescent="0.3">
      <c r="A28" s="39">
        <v>46314</v>
      </c>
      <c r="B28" s="101" t="str">
        <f t="shared" si="0"/>
        <v>Montag</v>
      </c>
      <c r="C28" s="90" t="str">
        <f t="shared" si="1"/>
        <v>Bitte auswählen</v>
      </c>
      <c r="D28" s="90"/>
      <c r="E28" s="91"/>
      <c r="F28" s="91"/>
      <c r="G28" s="91"/>
      <c r="H28" s="91"/>
      <c r="I28" s="79" t="str">
        <f t="shared" ca="1" si="2"/>
        <v/>
      </c>
      <c r="J28" s="79" t="str">
        <f t="shared" ca="1" si="3"/>
        <v/>
      </c>
      <c r="K28" s="79" t="str">
        <f ca="1">IF(I28="","",IF(AND(I28&lt;&gt;"",J28="",I28&gt;=Personalstamm!$D$20),Personalstamm!$E$20,IF(AND(I28&lt;&gt;"",J28="",I28&gt;=Personalstamm!$D$19),Personalstamm!$E$19,IF(AND(I28&lt;&gt;"",J28&lt;Personalstamm!$E$20,I28&gt;=Personalstamm!$D$20),Personalstamm!$E$20-J28,IF(AND(I28&lt;&gt;"",J28&lt;Personalstamm!E$19,I28&gt;=Personalstamm!$D$19),Personalstamm!$E$19-J28,0)))))</f>
        <v/>
      </c>
      <c r="L28" s="79" t="str">
        <f t="shared" ca="1" si="4"/>
        <v/>
      </c>
      <c r="M28" s="93" t="str">
        <f t="shared" si="5"/>
        <v/>
      </c>
      <c r="N28" s="79" t="str">
        <f>IF(OR(M28="",M28="Bitte auswählen"),"",IF(M28="Feiertag",T28*U28,IF(M28="Gleittag",0,VLOOKUP(B28,Personalstamm!$D$8:$F$14,3,FALSE))))</f>
        <v/>
      </c>
      <c r="O28" s="79">
        <f>VLOOKUP(B28,Personalstamm!$D$8:$E$14,2,FALSE)</f>
        <v>8</v>
      </c>
      <c r="P28" s="79" t="str">
        <f t="shared" ca="1" si="6"/>
        <v/>
      </c>
      <c r="Q28" s="79">
        <f t="shared" ca="1" si="9"/>
        <v>0</v>
      </c>
      <c r="R28" s="49"/>
      <c r="S28" s="69" t="str">
        <f>IF(COUNTIF(Allgemein!$H$8:$H$45,A28)&gt;0,"Feiertag","")</f>
        <v/>
      </c>
      <c r="T28" s="97" t="str">
        <f>IFERROR(VLOOKUP(A28,Allgemein!$H$8:$I$45,2,FALSE),"")</f>
        <v/>
      </c>
      <c r="U28" s="97">
        <f>VLOOKUP(B28,Personalstamm!$D$8:$F$14,3,FALSE)</f>
        <v>8</v>
      </c>
      <c r="V28" s="97" t="str">
        <f t="shared" si="7"/>
        <v/>
      </c>
      <c r="W28" s="69" t="str">
        <f t="shared" ca="1" si="8"/>
        <v/>
      </c>
      <c r="X28" s="49"/>
      <c r="Y28" s="49"/>
      <c r="Z28" s="49"/>
      <c r="AA28" s="49"/>
    </row>
    <row r="29" spans="1:27" s="21" customFormat="1" ht="15" customHeight="1" x14ac:dyDescent="0.3">
      <c r="A29" s="39">
        <v>46315</v>
      </c>
      <c r="B29" s="101" t="str">
        <f t="shared" si="0"/>
        <v>Dienstag</v>
      </c>
      <c r="C29" s="90" t="str">
        <f t="shared" si="1"/>
        <v>Bitte auswählen</v>
      </c>
      <c r="D29" s="90"/>
      <c r="E29" s="91"/>
      <c r="F29" s="91"/>
      <c r="G29" s="91"/>
      <c r="H29" s="91"/>
      <c r="I29" s="79" t="str">
        <f t="shared" ca="1" si="2"/>
        <v/>
      </c>
      <c r="J29" s="79" t="str">
        <f t="shared" ca="1" si="3"/>
        <v/>
      </c>
      <c r="K29" s="79" t="str">
        <f ca="1">IF(I29="","",IF(AND(I29&lt;&gt;"",J29="",I29&gt;=Personalstamm!$D$20),Personalstamm!$E$20,IF(AND(I29&lt;&gt;"",J29="",I29&gt;=Personalstamm!$D$19),Personalstamm!$E$19,IF(AND(I29&lt;&gt;"",J29&lt;Personalstamm!$E$20,I29&gt;=Personalstamm!$D$20),Personalstamm!$E$20-J29,IF(AND(I29&lt;&gt;"",J29&lt;Personalstamm!E$19,I29&gt;=Personalstamm!$D$19),Personalstamm!$E$19-J29,0)))))</f>
        <v/>
      </c>
      <c r="L29" s="79" t="str">
        <f t="shared" ca="1" si="4"/>
        <v/>
      </c>
      <c r="M29" s="93" t="str">
        <f t="shared" si="5"/>
        <v/>
      </c>
      <c r="N29" s="79" t="str">
        <f>IF(OR(M29="",M29="Bitte auswählen"),"",IF(M29="Feiertag",T29*U29,IF(M29="Gleittag",0,VLOOKUP(B29,Personalstamm!$D$8:$F$14,3,FALSE))))</f>
        <v/>
      </c>
      <c r="O29" s="79">
        <f>VLOOKUP(B29,Personalstamm!$D$8:$E$14,2,FALSE)</f>
        <v>8</v>
      </c>
      <c r="P29" s="79" t="str">
        <f t="shared" ca="1" si="6"/>
        <v/>
      </c>
      <c r="Q29" s="79">
        <f t="shared" ca="1" si="9"/>
        <v>0</v>
      </c>
      <c r="R29" s="49"/>
      <c r="S29" s="69" t="str">
        <f>IF(COUNTIF(Allgemein!$H$8:$H$45,A29)&gt;0,"Feiertag","")</f>
        <v/>
      </c>
      <c r="T29" s="97" t="str">
        <f>IFERROR(VLOOKUP(A29,Allgemein!$H$8:$I$45,2,FALSE),"")</f>
        <v/>
      </c>
      <c r="U29" s="97">
        <f>VLOOKUP(B29,Personalstamm!$D$8:$F$14,3,FALSE)</f>
        <v>8</v>
      </c>
      <c r="V29" s="97" t="str">
        <f t="shared" si="7"/>
        <v/>
      </c>
      <c r="W29" s="69" t="str">
        <f t="shared" ca="1" si="8"/>
        <v/>
      </c>
      <c r="X29" s="49"/>
      <c r="Y29" s="49"/>
      <c r="Z29" s="49"/>
      <c r="AA29" s="49"/>
    </row>
    <row r="30" spans="1:27" s="21" customFormat="1" ht="15" customHeight="1" x14ac:dyDescent="0.3">
      <c r="A30" s="39">
        <v>46316</v>
      </c>
      <c r="B30" s="101" t="str">
        <f t="shared" si="0"/>
        <v>Mittwoch</v>
      </c>
      <c r="C30" s="90" t="str">
        <f t="shared" si="1"/>
        <v>Bitte auswählen</v>
      </c>
      <c r="D30" s="90"/>
      <c r="E30" s="91"/>
      <c r="F30" s="91"/>
      <c r="G30" s="91"/>
      <c r="H30" s="91"/>
      <c r="I30" s="79" t="str">
        <f t="shared" ca="1" si="2"/>
        <v/>
      </c>
      <c r="J30" s="79" t="str">
        <f t="shared" ca="1" si="3"/>
        <v/>
      </c>
      <c r="K30" s="79" t="str">
        <f ca="1">IF(I30="","",IF(AND(I30&lt;&gt;"",J30="",I30&gt;=Personalstamm!$D$20),Personalstamm!$E$20,IF(AND(I30&lt;&gt;"",J30="",I30&gt;=Personalstamm!$D$19),Personalstamm!$E$19,IF(AND(I30&lt;&gt;"",J30&lt;Personalstamm!$E$20,I30&gt;=Personalstamm!$D$20),Personalstamm!$E$20-J30,IF(AND(I30&lt;&gt;"",J30&lt;Personalstamm!E$19,I30&gt;=Personalstamm!$D$19),Personalstamm!$E$19-J30,0)))))</f>
        <v/>
      </c>
      <c r="L30" s="79" t="str">
        <f t="shared" ca="1" si="4"/>
        <v/>
      </c>
      <c r="M30" s="93" t="str">
        <f t="shared" si="5"/>
        <v/>
      </c>
      <c r="N30" s="79" t="str">
        <f>IF(OR(M30="",M30="Bitte auswählen"),"",IF(M30="Feiertag",T30*U30,IF(M30="Gleittag",0,VLOOKUP(B30,Personalstamm!$D$8:$F$14,3,FALSE))))</f>
        <v/>
      </c>
      <c r="O30" s="79">
        <f>VLOOKUP(B30,Personalstamm!$D$8:$E$14,2,FALSE)</f>
        <v>8</v>
      </c>
      <c r="P30" s="79" t="str">
        <f t="shared" ca="1" si="6"/>
        <v/>
      </c>
      <c r="Q30" s="79">
        <f t="shared" ca="1" si="9"/>
        <v>0</v>
      </c>
      <c r="R30" s="49"/>
      <c r="S30" s="69" t="str">
        <f>IF(COUNTIF(Allgemein!$H$8:$H$45,A30)&gt;0,"Feiertag","")</f>
        <v/>
      </c>
      <c r="T30" s="97" t="str">
        <f>IFERROR(VLOOKUP(A30,Allgemein!$H$8:$I$45,2,FALSE),"")</f>
        <v/>
      </c>
      <c r="U30" s="97">
        <f>VLOOKUP(B30,Personalstamm!$D$8:$F$14,3,FALSE)</f>
        <v>8</v>
      </c>
      <c r="V30" s="97" t="str">
        <f t="shared" si="7"/>
        <v/>
      </c>
      <c r="W30" s="69" t="str">
        <f t="shared" ca="1" si="8"/>
        <v/>
      </c>
      <c r="X30" s="49"/>
      <c r="Y30" s="49"/>
      <c r="Z30" s="49"/>
      <c r="AA30" s="49"/>
    </row>
    <row r="31" spans="1:27" s="21" customFormat="1" ht="15" customHeight="1" x14ac:dyDescent="0.3">
      <c r="A31" s="39">
        <v>46317</v>
      </c>
      <c r="B31" s="101" t="str">
        <f t="shared" si="0"/>
        <v>Donnerstag</v>
      </c>
      <c r="C31" s="90" t="str">
        <f t="shared" si="1"/>
        <v>Bitte auswählen</v>
      </c>
      <c r="D31" s="90"/>
      <c r="E31" s="91"/>
      <c r="F31" s="91"/>
      <c r="G31" s="91"/>
      <c r="H31" s="91"/>
      <c r="I31" s="79" t="str">
        <f t="shared" ca="1" si="2"/>
        <v/>
      </c>
      <c r="J31" s="79" t="str">
        <f t="shared" ca="1" si="3"/>
        <v/>
      </c>
      <c r="K31" s="79" t="str">
        <f ca="1">IF(I31="","",IF(AND(I31&lt;&gt;"",J31="",I31&gt;=Personalstamm!$D$20),Personalstamm!$E$20,IF(AND(I31&lt;&gt;"",J31="",I31&gt;=Personalstamm!$D$19),Personalstamm!$E$19,IF(AND(I31&lt;&gt;"",J31&lt;Personalstamm!$E$20,I31&gt;=Personalstamm!$D$20),Personalstamm!$E$20-J31,IF(AND(I31&lt;&gt;"",J31&lt;Personalstamm!E$19,I31&gt;=Personalstamm!$D$19),Personalstamm!$E$19-J31,0)))))</f>
        <v/>
      </c>
      <c r="L31" s="79" t="str">
        <f t="shared" ca="1" si="4"/>
        <v/>
      </c>
      <c r="M31" s="93" t="str">
        <f t="shared" si="5"/>
        <v/>
      </c>
      <c r="N31" s="79" t="str">
        <f>IF(OR(M31="",M31="Bitte auswählen"),"",IF(M31="Feiertag",T31*U31,IF(M31="Gleittag",0,VLOOKUP(B31,Personalstamm!$D$8:$F$14,3,FALSE))))</f>
        <v/>
      </c>
      <c r="O31" s="79">
        <f>VLOOKUP(B31,Personalstamm!$D$8:$E$14,2,FALSE)</f>
        <v>8</v>
      </c>
      <c r="P31" s="79" t="str">
        <f t="shared" ca="1" si="6"/>
        <v/>
      </c>
      <c r="Q31" s="79">
        <f t="shared" ca="1" si="9"/>
        <v>0</v>
      </c>
      <c r="R31" s="49"/>
      <c r="S31" s="69" t="str">
        <f>IF(COUNTIF(Allgemein!$H$8:$H$45,A31)&gt;0,"Feiertag","")</f>
        <v/>
      </c>
      <c r="T31" s="97" t="str">
        <f>IFERROR(VLOOKUP(A31,Allgemein!$H$8:$I$45,2,FALSE),"")</f>
        <v/>
      </c>
      <c r="U31" s="97">
        <f>VLOOKUP(B31,Personalstamm!$D$8:$F$14,3,FALSE)</f>
        <v>8</v>
      </c>
      <c r="V31" s="97" t="str">
        <f t="shared" si="7"/>
        <v/>
      </c>
      <c r="W31" s="69" t="str">
        <f t="shared" ca="1" si="8"/>
        <v/>
      </c>
      <c r="X31" s="49"/>
      <c r="Y31" s="49"/>
      <c r="Z31" s="49"/>
      <c r="AA31" s="49"/>
    </row>
    <row r="32" spans="1:27" s="21" customFormat="1" ht="15" customHeight="1" x14ac:dyDescent="0.3">
      <c r="A32" s="39">
        <v>46318</v>
      </c>
      <c r="B32" s="101" t="str">
        <f t="shared" si="0"/>
        <v>Freitag</v>
      </c>
      <c r="C32" s="90" t="str">
        <f t="shared" si="1"/>
        <v>Bitte auswählen</v>
      </c>
      <c r="D32" s="90"/>
      <c r="E32" s="91"/>
      <c r="F32" s="91"/>
      <c r="G32" s="91"/>
      <c r="H32" s="91"/>
      <c r="I32" s="79" t="str">
        <f t="shared" ca="1" si="2"/>
        <v/>
      </c>
      <c r="J32" s="79" t="str">
        <f t="shared" ca="1" si="3"/>
        <v/>
      </c>
      <c r="K32" s="79" t="str">
        <f ca="1">IF(I32="","",IF(AND(I32&lt;&gt;"",J32="",I32&gt;=Personalstamm!$D$20),Personalstamm!$E$20,IF(AND(I32&lt;&gt;"",J32="",I32&gt;=Personalstamm!$D$19),Personalstamm!$E$19,IF(AND(I32&lt;&gt;"",J32&lt;Personalstamm!$E$20,I32&gt;=Personalstamm!$D$20),Personalstamm!$E$20-J32,IF(AND(I32&lt;&gt;"",J32&lt;Personalstamm!E$19,I32&gt;=Personalstamm!$D$19),Personalstamm!$E$19-J32,0)))))</f>
        <v/>
      </c>
      <c r="L32" s="79" t="str">
        <f t="shared" ca="1" si="4"/>
        <v/>
      </c>
      <c r="M32" s="93" t="str">
        <f t="shared" si="5"/>
        <v/>
      </c>
      <c r="N32" s="79" t="str">
        <f>IF(OR(M32="",M32="Bitte auswählen"),"",IF(M32="Feiertag",T32*U32,IF(M32="Gleittag",0,VLOOKUP(B32,Personalstamm!$D$8:$F$14,3,FALSE))))</f>
        <v/>
      </c>
      <c r="O32" s="79">
        <f>VLOOKUP(B32,Personalstamm!$D$8:$E$14,2,FALSE)</f>
        <v>8</v>
      </c>
      <c r="P32" s="79" t="str">
        <f t="shared" ca="1" si="6"/>
        <v/>
      </c>
      <c r="Q32" s="79">
        <f t="shared" ca="1" si="9"/>
        <v>0</v>
      </c>
      <c r="R32" s="49"/>
      <c r="S32" s="69" t="str">
        <f>IF(COUNTIF(Allgemein!$H$8:$H$45,A32)&gt;0,"Feiertag","")</f>
        <v/>
      </c>
      <c r="T32" s="97" t="str">
        <f>IFERROR(VLOOKUP(A32,Allgemein!$H$8:$I$45,2,FALSE),"")</f>
        <v/>
      </c>
      <c r="U32" s="97">
        <f>VLOOKUP(B32,Personalstamm!$D$8:$F$14,3,FALSE)</f>
        <v>8</v>
      </c>
      <c r="V32" s="97" t="str">
        <f t="shared" si="7"/>
        <v/>
      </c>
      <c r="W32" s="69" t="str">
        <f t="shared" ca="1" si="8"/>
        <v/>
      </c>
      <c r="X32" s="49"/>
      <c r="Y32" s="49"/>
      <c r="Z32" s="49"/>
      <c r="AA32" s="49"/>
    </row>
    <row r="33" spans="1:27" s="21" customFormat="1" ht="15" customHeight="1" x14ac:dyDescent="0.3">
      <c r="A33" s="39">
        <v>46319</v>
      </c>
      <c r="B33" s="101" t="str">
        <f t="shared" si="0"/>
        <v>Samstag</v>
      </c>
      <c r="C33" s="90" t="str">
        <f t="shared" si="1"/>
        <v>Wochenende</v>
      </c>
      <c r="D33" s="90"/>
      <c r="E33" s="91"/>
      <c r="F33" s="91"/>
      <c r="G33" s="91"/>
      <c r="H33" s="91"/>
      <c r="I33" s="79" t="str">
        <f t="shared" ca="1" si="2"/>
        <v/>
      </c>
      <c r="J33" s="79" t="str">
        <f t="shared" ca="1" si="3"/>
        <v/>
      </c>
      <c r="K33" s="79" t="str">
        <f ca="1">IF(I33="","",IF(AND(I33&lt;&gt;"",J33="",I33&gt;=Personalstamm!$D$20),Personalstamm!$E$20,IF(AND(I33&lt;&gt;"",J33="",I33&gt;=Personalstamm!$D$19),Personalstamm!$E$19,IF(AND(I33&lt;&gt;"",J33&lt;Personalstamm!$E$20,I33&gt;=Personalstamm!$D$20),Personalstamm!$E$20-J33,IF(AND(I33&lt;&gt;"",J33&lt;Personalstamm!E$19,I33&gt;=Personalstamm!$D$19),Personalstamm!$E$19-J33,0)))))</f>
        <v/>
      </c>
      <c r="L33" s="79" t="str">
        <f t="shared" ca="1" si="4"/>
        <v/>
      </c>
      <c r="M33" s="93" t="str">
        <f t="shared" si="5"/>
        <v/>
      </c>
      <c r="N33" s="79" t="str">
        <f>IF(OR(M33="",M33="Bitte auswählen"),"",IF(M33="Feiertag",T33*U33,IF(M33="Gleittag",0,VLOOKUP(B33,Personalstamm!$D$8:$F$14,3,FALSE))))</f>
        <v/>
      </c>
      <c r="O33" s="79">
        <f>VLOOKUP(B33,Personalstamm!$D$8:$E$14,2,FALSE)</f>
        <v>0</v>
      </c>
      <c r="P33" s="79" t="str">
        <f t="shared" ca="1" si="6"/>
        <v/>
      </c>
      <c r="Q33" s="79">
        <f t="shared" ca="1" si="9"/>
        <v>0</v>
      </c>
      <c r="R33" s="49"/>
      <c r="S33" s="69" t="str">
        <f>IF(COUNTIF(Allgemein!$H$8:$H$45,A33)&gt;0,"Feiertag","")</f>
        <v/>
      </c>
      <c r="T33" s="97" t="str">
        <f>IFERROR(VLOOKUP(A33,Allgemein!$H$8:$I$45,2,FALSE),"")</f>
        <v/>
      </c>
      <c r="U33" s="97">
        <f>VLOOKUP(B33,Personalstamm!$D$8:$F$14,3,FALSE)</f>
        <v>0</v>
      </c>
      <c r="V33" s="97" t="str">
        <f t="shared" si="7"/>
        <v/>
      </c>
      <c r="W33" s="69" t="str">
        <f t="shared" ca="1" si="8"/>
        <v/>
      </c>
      <c r="X33" s="49"/>
      <c r="Y33" s="49"/>
      <c r="Z33" s="49"/>
      <c r="AA33" s="49"/>
    </row>
    <row r="34" spans="1:27" s="21" customFormat="1" ht="15" customHeight="1" x14ac:dyDescent="0.3">
      <c r="A34" s="39">
        <v>46320</v>
      </c>
      <c r="B34" s="101" t="str">
        <f t="shared" si="0"/>
        <v>Sonntag</v>
      </c>
      <c r="C34" s="90" t="str">
        <f t="shared" si="1"/>
        <v>Wochenende</v>
      </c>
      <c r="D34" s="90"/>
      <c r="E34" s="91"/>
      <c r="F34" s="91"/>
      <c r="G34" s="91"/>
      <c r="H34" s="91"/>
      <c r="I34" s="79" t="str">
        <f t="shared" ca="1" si="2"/>
        <v/>
      </c>
      <c r="J34" s="79" t="str">
        <f t="shared" ca="1" si="3"/>
        <v/>
      </c>
      <c r="K34" s="79" t="str">
        <f ca="1">IF(I34="","",IF(AND(I34&lt;&gt;"",J34="",I34&gt;=Personalstamm!$D$20),Personalstamm!$E$20,IF(AND(I34&lt;&gt;"",J34="",I34&gt;=Personalstamm!$D$19),Personalstamm!$E$19,IF(AND(I34&lt;&gt;"",J34&lt;Personalstamm!$E$20,I34&gt;=Personalstamm!$D$20),Personalstamm!$E$20-J34,IF(AND(I34&lt;&gt;"",J34&lt;Personalstamm!E$19,I34&gt;=Personalstamm!$D$19),Personalstamm!$E$19-J34,0)))))</f>
        <v/>
      </c>
      <c r="L34" s="79" t="str">
        <f t="shared" ca="1" si="4"/>
        <v/>
      </c>
      <c r="M34" s="93" t="str">
        <f t="shared" si="5"/>
        <v/>
      </c>
      <c r="N34" s="79" t="str">
        <f>IF(OR(M34="",M34="Bitte auswählen"),"",IF(M34="Feiertag",T34*U34,IF(M34="Gleittag",0,VLOOKUP(B34,Personalstamm!$D$8:$F$14,3,FALSE))))</f>
        <v/>
      </c>
      <c r="O34" s="79">
        <f>VLOOKUP(B34,Personalstamm!$D$8:$E$14,2,FALSE)</f>
        <v>0</v>
      </c>
      <c r="P34" s="79" t="str">
        <f t="shared" ca="1" si="6"/>
        <v/>
      </c>
      <c r="Q34" s="79">
        <f t="shared" ca="1" si="9"/>
        <v>0</v>
      </c>
      <c r="R34" s="49"/>
      <c r="S34" s="69" t="str">
        <f>IF(COUNTIF(Allgemein!$H$8:$H$45,A34)&gt;0,"Feiertag","")</f>
        <v/>
      </c>
      <c r="T34" s="97" t="str">
        <f>IFERROR(VLOOKUP(A34,Allgemein!$H$8:$I$45,2,FALSE),"")</f>
        <v/>
      </c>
      <c r="U34" s="97">
        <f>VLOOKUP(B34,Personalstamm!$D$8:$F$14,3,FALSE)</f>
        <v>0</v>
      </c>
      <c r="V34" s="97" t="str">
        <f t="shared" si="7"/>
        <v/>
      </c>
      <c r="W34" s="69" t="str">
        <f t="shared" ca="1" si="8"/>
        <v/>
      </c>
      <c r="X34" s="49"/>
      <c r="Y34" s="49"/>
      <c r="Z34" s="49"/>
      <c r="AA34" s="49"/>
    </row>
    <row r="35" spans="1:27" s="21" customFormat="1" ht="15" customHeight="1" x14ac:dyDescent="0.3">
      <c r="A35" s="39">
        <v>46321</v>
      </c>
      <c r="B35" s="101" t="str">
        <f t="shared" si="0"/>
        <v>Montag</v>
      </c>
      <c r="C35" s="90" t="str">
        <f t="shared" si="1"/>
        <v>Bitte auswählen</v>
      </c>
      <c r="D35" s="90"/>
      <c r="E35" s="91"/>
      <c r="F35" s="91"/>
      <c r="G35" s="91"/>
      <c r="H35" s="91"/>
      <c r="I35" s="79" t="str">
        <f t="shared" ca="1" si="2"/>
        <v/>
      </c>
      <c r="J35" s="79" t="str">
        <f t="shared" ca="1" si="3"/>
        <v/>
      </c>
      <c r="K35" s="79" t="str">
        <f ca="1">IF(I35="","",IF(AND(I35&lt;&gt;"",J35="",I35&gt;=Personalstamm!$D$20),Personalstamm!$E$20,IF(AND(I35&lt;&gt;"",J35="",I35&gt;=Personalstamm!$D$19),Personalstamm!$E$19,IF(AND(I35&lt;&gt;"",J35&lt;Personalstamm!$E$20,I35&gt;=Personalstamm!$D$20),Personalstamm!$E$20-J35,IF(AND(I35&lt;&gt;"",J35&lt;Personalstamm!E$19,I35&gt;=Personalstamm!$D$19),Personalstamm!$E$19-J35,0)))))</f>
        <v/>
      </c>
      <c r="L35" s="79" t="str">
        <f t="shared" ca="1" si="4"/>
        <v/>
      </c>
      <c r="M35" s="93" t="str">
        <f t="shared" si="5"/>
        <v/>
      </c>
      <c r="N35" s="79" t="str">
        <f>IF(OR(M35="",M35="Bitte auswählen"),"",IF(M35="Feiertag",T35*U35,IF(M35="Gleittag",0,VLOOKUP(B35,Personalstamm!$D$8:$F$14,3,FALSE))))</f>
        <v/>
      </c>
      <c r="O35" s="79">
        <f>VLOOKUP(B35,Personalstamm!$D$8:$E$14,2,FALSE)</f>
        <v>8</v>
      </c>
      <c r="P35" s="79" t="str">
        <f t="shared" ca="1" si="6"/>
        <v/>
      </c>
      <c r="Q35" s="79">
        <f t="shared" ca="1" si="9"/>
        <v>0</v>
      </c>
      <c r="R35" s="49"/>
      <c r="S35" s="69" t="str">
        <f>IF(COUNTIF(Allgemein!$H$8:$H$45,A35)&gt;0,"Feiertag","")</f>
        <v/>
      </c>
      <c r="T35" s="97" t="str">
        <f>IFERROR(VLOOKUP(A35,Allgemein!$H$8:$I$45,2,FALSE),"")</f>
        <v/>
      </c>
      <c r="U35" s="97">
        <f>VLOOKUP(B35,Personalstamm!$D$8:$F$14,3,FALSE)</f>
        <v>8</v>
      </c>
      <c r="V35" s="97" t="str">
        <f t="shared" si="7"/>
        <v/>
      </c>
      <c r="W35" s="69" t="str">
        <f t="shared" ca="1" si="8"/>
        <v/>
      </c>
      <c r="X35" s="49"/>
      <c r="Y35" s="49"/>
      <c r="Z35" s="49"/>
      <c r="AA35" s="49"/>
    </row>
    <row r="36" spans="1:27" s="21" customFormat="1" ht="15" customHeight="1" x14ac:dyDescent="0.3">
      <c r="A36" s="39">
        <v>46322</v>
      </c>
      <c r="B36" s="101" t="str">
        <f t="shared" si="0"/>
        <v>Dienstag</v>
      </c>
      <c r="C36" s="90" t="str">
        <f t="shared" si="1"/>
        <v>Bitte auswählen</v>
      </c>
      <c r="D36" s="90"/>
      <c r="E36" s="91"/>
      <c r="F36" s="91"/>
      <c r="G36" s="91"/>
      <c r="H36" s="91"/>
      <c r="I36" s="79" t="str">
        <f t="shared" ca="1" si="2"/>
        <v/>
      </c>
      <c r="J36" s="79" t="str">
        <f t="shared" ca="1" si="3"/>
        <v/>
      </c>
      <c r="K36" s="79" t="str">
        <f ca="1">IF(I36="","",IF(AND(I36&lt;&gt;"",J36="",I36&gt;=Personalstamm!$D$20),Personalstamm!$E$20,IF(AND(I36&lt;&gt;"",J36="",I36&gt;=Personalstamm!$D$19),Personalstamm!$E$19,IF(AND(I36&lt;&gt;"",J36&lt;Personalstamm!$E$20,I36&gt;=Personalstamm!$D$20),Personalstamm!$E$20-J36,IF(AND(I36&lt;&gt;"",J36&lt;Personalstamm!E$19,I36&gt;=Personalstamm!$D$19),Personalstamm!$E$19-J36,0)))))</f>
        <v/>
      </c>
      <c r="L36" s="79" t="str">
        <f t="shared" ca="1" si="4"/>
        <v/>
      </c>
      <c r="M36" s="93" t="str">
        <f t="shared" si="5"/>
        <v/>
      </c>
      <c r="N36" s="79" t="str">
        <f>IF(OR(M36="",M36="Bitte auswählen"),"",IF(M36="Feiertag",T36*U36,IF(M36="Gleittag",0,VLOOKUP(B36,Personalstamm!$D$8:$F$14,3,FALSE))))</f>
        <v/>
      </c>
      <c r="O36" s="79">
        <f>VLOOKUP(B36,Personalstamm!$D$8:$E$14,2,FALSE)</f>
        <v>8</v>
      </c>
      <c r="P36" s="79" t="str">
        <f t="shared" ca="1" si="6"/>
        <v/>
      </c>
      <c r="Q36" s="79">
        <f t="shared" ca="1" si="9"/>
        <v>0</v>
      </c>
      <c r="R36" s="49"/>
      <c r="S36" s="69" t="str">
        <f>IF(COUNTIF(Allgemein!$H$8:$H$45,A36)&gt;0,"Feiertag","")</f>
        <v/>
      </c>
      <c r="T36" s="97" t="str">
        <f>IFERROR(VLOOKUP(A36,Allgemein!$H$8:$I$45,2,FALSE),"")</f>
        <v/>
      </c>
      <c r="U36" s="97">
        <f>VLOOKUP(B36,Personalstamm!$D$8:$F$14,3,FALSE)</f>
        <v>8</v>
      </c>
      <c r="V36" s="97" t="str">
        <f t="shared" si="7"/>
        <v/>
      </c>
      <c r="W36" s="69" t="str">
        <f t="shared" ca="1" si="8"/>
        <v/>
      </c>
      <c r="X36" s="49"/>
      <c r="Y36" s="49"/>
      <c r="Z36" s="49"/>
      <c r="AA36" s="49"/>
    </row>
    <row r="37" spans="1:27" s="21" customFormat="1" ht="15" customHeight="1" x14ac:dyDescent="0.3">
      <c r="A37" s="39">
        <v>46323</v>
      </c>
      <c r="B37" s="101" t="str">
        <f t="shared" si="0"/>
        <v>Mittwoch</v>
      </c>
      <c r="C37" s="90" t="str">
        <f t="shared" si="1"/>
        <v>Bitte auswählen</v>
      </c>
      <c r="D37" s="90"/>
      <c r="E37" s="91"/>
      <c r="F37" s="91"/>
      <c r="G37" s="91"/>
      <c r="H37" s="91"/>
      <c r="I37" s="79" t="str">
        <f t="shared" ca="1" si="2"/>
        <v/>
      </c>
      <c r="J37" s="79" t="str">
        <f t="shared" ca="1" si="3"/>
        <v/>
      </c>
      <c r="K37" s="79" t="str">
        <f ca="1">IF(I37="","",IF(AND(I37&lt;&gt;"",J37="",I37&gt;=Personalstamm!$D$20),Personalstamm!$E$20,IF(AND(I37&lt;&gt;"",J37="",I37&gt;=Personalstamm!$D$19),Personalstamm!$E$19,IF(AND(I37&lt;&gt;"",J37&lt;Personalstamm!$E$20,I37&gt;=Personalstamm!$D$20),Personalstamm!$E$20-J37,IF(AND(I37&lt;&gt;"",J37&lt;Personalstamm!E$19,I37&gt;=Personalstamm!$D$19),Personalstamm!$E$19-J37,0)))))</f>
        <v/>
      </c>
      <c r="L37" s="79" t="str">
        <f t="shared" ca="1" si="4"/>
        <v/>
      </c>
      <c r="M37" s="93" t="str">
        <f t="shared" si="5"/>
        <v/>
      </c>
      <c r="N37" s="79" t="str">
        <f>IF(OR(M37="",M37="Bitte auswählen"),"",IF(M37="Feiertag",T37*U37,IF(M37="Gleittag",0,VLOOKUP(B37,Personalstamm!$D$8:$F$14,3,FALSE))))</f>
        <v/>
      </c>
      <c r="O37" s="79">
        <f>VLOOKUP(B37,Personalstamm!$D$8:$E$14,2,FALSE)</f>
        <v>8</v>
      </c>
      <c r="P37" s="79" t="str">
        <f t="shared" ca="1" si="6"/>
        <v/>
      </c>
      <c r="Q37" s="79">
        <f t="shared" ca="1" si="9"/>
        <v>0</v>
      </c>
      <c r="R37" s="49"/>
      <c r="S37" s="69" t="str">
        <f>IF(COUNTIF(Allgemein!$H$8:$H$45,A37)&gt;0,"Feiertag","")</f>
        <v/>
      </c>
      <c r="T37" s="97" t="str">
        <f>IFERROR(VLOOKUP(A37,Allgemein!$H$8:$I$45,2,FALSE),"")</f>
        <v/>
      </c>
      <c r="U37" s="97">
        <f>VLOOKUP(B37,Personalstamm!$D$8:$F$14,3,FALSE)</f>
        <v>8</v>
      </c>
      <c r="V37" s="97" t="str">
        <f t="shared" si="7"/>
        <v/>
      </c>
      <c r="W37" s="69" t="str">
        <f t="shared" ca="1" si="8"/>
        <v/>
      </c>
      <c r="X37" s="49"/>
      <c r="Y37" s="49"/>
      <c r="Z37" s="49"/>
      <c r="AA37" s="49"/>
    </row>
    <row r="38" spans="1:27" s="21" customFormat="1" ht="15" customHeight="1" x14ac:dyDescent="0.3">
      <c r="A38" s="39">
        <v>46324</v>
      </c>
      <c r="B38" s="101" t="str">
        <f t="shared" si="0"/>
        <v>Donnerstag</v>
      </c>
      <c r="C38" s="90" t="str">
        <f t="shared" si="1"/>
        <v>Bitte auswählen</v>
      </c>
      <c r="D38" s="90"/>
      <c r="E38" s="91"/>
      <c r="F38" s="91"/>
      <c r="G38" s="91"/>
      <c r="H38" s="91"/>
      <c r="I38" s="79" t="str">
        <f t="shared" ca="1" si="2"/>
        <v/>
      </c>
      <c r="J38" s="79" t="str">
        <f t="shared" ca="1" si="3"/>
        <v/>
      </c>
      <c r="K38" s="79" t="str">
        <f ca="1">IF(I38="","",IF(AND(I38&lt;&gt;"",J38="",I38&gt;=Personalstamm!$D$20),Personalstamm!$E$20,IF(AND(I38&lt;&gt;"",J38="",I38&gt;=Personalstamm!$D$19),Personalstamm!$E$19,IF(AND(I38&lt;&gt;"",J38&lt;Personalstamm!$E$20,I38&gt;=Personalstamm!$D$20),Personalstamm!$E$20-J38,IF(AND(I38&lt;&gt;"",J38&lt;Personalstamm!E$19,I38&gt;=Personalstamm!$D$19),Personalstamm!$E$19-J38,0)))))</f>
        <v/>
      </c>
      <c r="L38" s="79" t="str">
        <f t="shared" ca="1" si="4"/>
        <v/>
      </c>
      <c r="M38" s="93" t="str">
        <f t="shared" si="5"/>
        <v/>
      </c>
      <c r="N38" s="79" t="str">
        <f>IF(OR(M38="",M38="Bitte auswählen"),"",IF(M38="Feiertag",T38*U38,IF(M38="Gleittag",0,VLOOKUP(B38,Personalstamm!$D$8:$F$14,3,FALSE))))</f>
        <v/>
      </c>
      <c r="O38" s="79">
        <f>VLOOKUP(B38,Personalstamm!$D$8:$E$14,2,FALSE)</f>
        <v>8</v>
      </c>
      <c r="P38" s="79" t="str">
        <f t="shared" ca="1" si="6"/>
        <v/>
      </c>
      <c r="Q38" s="79">
        <f t="shared" ca="1" si="9"/>
        <v>0</v>
      </c>
      <c r="R38" s="49"/>
      <c r="S38" s="69" t="str">
        <f>IF(COUNTIF(Allgemein!$H$8:$H$45,A38)&gt;0,"Feiertag","")</f>
        <v/>
      </c>
      <c r="T38" s="97" t="str">
        <f>IFERROR(VLOOKUP(A38,Allgemein!$H$8:$I$45,2,FALSE),"")</f>
        <v/>
      </c>
      <c r="U38" s="97">
        <f>VLOOKUP(B38,Personalstamm!$D$8:$F$14,3,FALSE)</f>
        <v>8</v>
      </c>
      <c r="V38" s="97" t="str">
        <f t="shared" si="7"/>
        <v/>
      </c>
      <c r="W38" s="69" t="str">
        <f t="shared" ca="1" si="8"/>
        <v/>
      </c>
      <c r="X38" s="49"/>
      <c r="Y38" s="49"/>
      <c r="Z38" s="49"/>
      <c r="AA38" s="49"/>
    </row>
    <row r="39" spans="1:27" s="21" customFormat="1" ht="15" customHeight="1" x14ac:dyDescent="0.3">
      <c r="A39" s="39">
        <v>46325</v>
      </c>
      <c r="B39" s="101" t="str">
        <f t="shared" si="0"/>
        <v>Freitag</v>
      </c>
      <c r="C39" s="90" t="str">
        <f t="shared" si="1"/>
        <v>Bitte auswählen</v>
      </c>
      <c r="D39" s="90"/>
      <c r="E39" s="91"/>
      <c r="F39" s="91"/>
      <c r="G39" s="91"/>
      <c r="H39" s="91"/>
      <c r="I39" s="79" t="str">
        <f t="shared" ca="1" si="2"/>
        <v/>
      </c>
      <c r="J39" s="79" t="str">
        <f t="shared" ca="1" si="3"/>
        <v/>
      </c>
      <c r="K39" s="79" t="str">
        <f ca="1">IF(I39="","",IF(AND(I39&lt;&gt;"",J39="",I39&gt;=Personalstamm!$D$20),Personalstamm!$E$20,IF(AND(I39&lt;&gt;"",J39="",I39&gt;=Personalstamm!$D$19),Personalstamm!$E$19,IF(AND(I39&lt;&gt;"",J39&lt;Personalstamm!$E$20,I39&gt;=Personalstamm!$D$20),Personalstamm!$E$20-J39,IF(AND(I39&lt;&gt;"",J39&lt;Personalstamm!E$19,I39&gt;=Personalstamm!$D$19),Personalstamm!$E$19-J39,0)))))</f>
        <v/>
      </c>
      <c r="L39" s="79" t="str">
        <f t="shared" ca="1" si="4"/>
        <v/>
      </c>
      <c r="M39" s="93" t="str">
        <f t="shared" si="5"/>
        <v/>
      </c>
      <c r="N39" s="79" t="str">
        <f>IF(OR(M39="",M39="Bitte auswählen"),"",IF(M39="Feiertag",T39*U39,IF(M39="Gleittag",0,VLOOKUP(B39,Personalstamm!$D$8:$F$14,3,FALSE))))</f>
        <v/>
      </c>
      <c r="O39" s="79">
        <f>VLOOKUP(B39,Personalstamm!$D$8:$E$14,2,FALSE)</f>
        <v>8</v>
      </c>
      <c r="P39" s="79" t="str">
        <f t="shared" ca="1" si="6"/>
        <v/>
      </c>
      <c r="Q39" s="79">
        <f t="shared" ca="1" si="9"/>
        <v>0</v>
      </c>
      <c r="R39" s="49"/>
      <c r="S39" s="69" t="str">
        <f>IF(COUNTIF(Allgemein!$H$8:$H$45,A39)&gt;0,"Feiertag","")</f>
        <v/>
      </c>
      <c r="T39" s="97" t="str">
        <f>IFERROR(VLOOKUP(A39,Allgemein!$H$8:$I$45,2,FALSE),"")</f>
        <v/>
      </c>
      <c r="U39" s="97">
        <f>VLOOKUP(B39,Personalstamm!$D$8:$F$14,3,FALSE)</f>
        <v>8</v>
      </c>
      <c r="V39" s="97" t="str">
        <f t="shared" si="7"/>
        <v/>
      </c>
      <c r="W39" s="69" t="str">
        <f t="shared" ca="1" si="8"/>
        <v/>
      </c>
      <c r="X39" s="49"/>
      <c r="Y39" s="49"/>
      <c r="Z39" s="49"/>
      <c r="AA39" s="49"/>
    </row>
    <row r="40" spans="1:27" s="21" customFormat="1" ht="15" customHeight="1" thickBot="1" x14ac:dyDescent="0.35">
      <c r="A40" s="39">
        <v>46326</v>
      </c>
      <c r="B40" s="102" t="str">
        <f t="shared" si="0"/>
        <v>Samstag</v>
      </c>
      <c r="C40" s="90" t="str">
        <f t="shared" si="1"/>
        <v>Wochenende</v>
      </c>
      <c r="D40" s="90"/>
      <c r="E40" s="92"/>
      <c r="F40" s="92"/>
      <c r="G40" s="92"/>
      <c r="H40" s="92"/>
      <c r="I40" s="79" t="str">
        <f t="shared" ca="1" si="2"/>
        <v/>
      </c>
      <c r="J40" s="79" t="str">
        <f t="shared" ca="1" si="3"/>
        <v/>
      </c>
      <c r="K40" s="79" t="str">
        <f ca="1">IF(I40="","",IF(AND(I40&lt;&gt;"",J40="",I40&gt;=Personalstamm!$D$20),Personalstamm!$E$20,IF(AND(I40&lt;&gt;"",J40="",I40&gt;=Personalstamm!$D$19),Personalstamm!$E$19,IF(AND(I40&lt;&gt;"",J40&lt;Personalstamm!$E$20,I40&gt;=Personalstamm!$D$20),Personalstamm!$E$20-J40,IF(AND(I40&lt;&gt;"",J40&lt;Personalstamm!E$19,I40&gt;=Personalstamm!$D$19),Personalstamm!$E$19-J40,0)))))</f>
        <v/>
      </c>
      <c r="L40" s="79" t="str">
        <f t="shared" ca="1" si="4"/>
        <v/>
      </c>
      <c r="M40" s="93" t="str">
        <f t="shared" si="5"/>
        <v/>
      </c>
      <c r="N40" s="79" t="str">
        <f>IF(OR(M40="",M40="Bitte auswählen"),"",IF(M40="Feiertag",T40*U40,IF(M40="Gleittag",0,VLOOKUP(B40,Personalstamm!$D$8:$F$14,3,FALSE))))</f>
        <v/>
      </c>
      <c r="O40" s="79">
        <f>VLOOKUP(B40,Personalstamm!$D$8:$E$14,2,FALSE)</f>
        <v>0</v>
      </c>
      <c r="P40" s="79" t="str">
        <f t="shared" ca="1" si="6"/>
        <v/>
      </c>
      <c r="Q40" s="79">
        <f ca="1">IF(P40="",Q39,Q39+P40)</f>
        <v>0</v>
      </c>
      <c r="R40" s="49"/>
      <c r="S40" s="69" t="str">
        <f>IF(COUNTIF(Allgemein!$H$8:$H$45,A40)&gt;0,"Feiertag","")</f>
        <v>Feiertag</v>
      </c>
      <c r="T40" s="97">
        <f>IFERROR(VLOOKUP(A40,Allgemein!$H$8:$I$45,2,FALSE),"")</f>
        <v>0</v>
      </c>
      <c r="U40" s="97">
        <f>VLOOKUP(B40,Personalstamm!$D$8:$F$14,3,FALSE)</f>
        <v>0</v>
      </c>
      <c r="V40" s="97" t="str">
        <f t="shared" si="7"/>
        <v/>
      </c>
      <c r="W40" s="69" t="str">
        <f t="shared" ca="1" si="8"/>
        <v/>
      </c>
      <c r="X40" s="49"/>
      <c r="Y40" s="49"/>
      <c r="Z40" s="49"/>
      <c r="AA40" s="49"/>
    </row>
    <row r="41" spans="1:27" s="21" customFormat="1" ht="15" customHeight="1" thickBot="1" x14ac:dyDescent="0.35">
      <c r="A41" s="43" t="s">
        <v>57</v>
      </c>
      <c r="B41" s="41"/>
      <c r="C41" s="41"/>
      <c r="D41" s="41"/>
      <c r="E41" s="30"/>
      <c r="F41" s="30"/>
      <c r="G41" s="30"/>
      <c r="H41" s="30"/>
      <c r="I41" s="61">
        <f ca="1">SUM(I10:I40)</f>
        <v>0</v>
      </c>
      <c r="J41" s="61">
        <f ca="1">SUM(J10:J40)</f>
        <v>0</v>
      </c>
      <c r="K41" s="61">
        <f ca="1">SUM(K10:K40)</f>
        <v>0</v>
      </c>
      <c r="L41" s="61">
        <f ca="1">SUM(L10:L40)</f>
        <v>0</v>
      </c>
      <c r="M41" s="44"/>
      <c r="N41" s="61">
        <f>SUM(N10:N40)</f>
        <v>0</v>
      </c>
      <c r="O41" s="61">
        <f>SUM(O10:O40)</f>
        <v>176</v>
      </c>
      <c r="P41" s="61">
        <f ca="1">SUM(P10:P40)</f>
        <v>0</v>
      </c>
      <c r="Q41" s="33"/>
      <c r="R41" s="49"/>
      <c r="S41" s="49"/>
      <c r="T41" s="50"/>
      <c r="U41" s="49"/>
      <c r="V41" s="49"/>
      <c r="W41" s="49"/>
      <c r="X41" s="49"/>
      <c r="Y41" s="49"/>
      <c r="Z41" s="49"/>
      <c r="AA41" s="49"/>
    </row>
    <row r="42" spans="1:27" s="21" customFormat="1" ht="15" customHeight="1" thickBo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49"/>
      <c r="S42" s="49"/>
      <c r="T42" s="50"/>
      <c r="U42" s="49"/>
      <c r="V42" s="49"/>
      <c r="W42" s="49"/>
      <c r="X42" s="49"/>
      <c r="Y42" s="49"/>
      <c r="Z42" s="49"/>
      <c r="AA42" s="49"/>
    </row>
    <row r="43" spans="1:27" s="21" customFormat="1" ht="15" customHeight="1" thickBot="1" x14ac:dyDescent="0.35">
      <c r="A43" s="28" t="s">
        <v>40</v>
      </c>
      <c r="B43" s="31" t="s">
        <v>164</v>
      </c>
      <c r="C43"/>
      <c r="D43" s="29" t="s">
        <v>59</v>
      </c>
      <c r="E43" s="30" t="s">
        <v>164</v>
      </c>
      <c r="F43" s="31" t="s">
        <v>165</v>
      </c>
      <c r="G43"/>
      <c r="H43" s="94" t="s">
        <v>167</v>
      </c>
      <c r="I43" s="94" t="s">
        <v>174</v>
      </c>
      <c r="J43"/>
      <c r="K43"/>
      <c r="M43"/>
      <c r="N43"/>
      <c r="O43"/>
      <c r="P43"/>
      <c r="Q43"/>
      <c r="R43" s="51"/>
      <c r="S43" s="49"/>
      <c r="T43" s="50"/>
      <c r="U43" s="49"/>
      <c r="V43" s="49"/>
      <c r="W43" s="49"/>
      <c r="X43" s="49"/>
      <c r="Y43" s="49"/>
      <c r="Z43" s="49"/>
      <c r="AA43" s="49"/>
    </row>
    <row r="44" spans="1:27" s="21" customFormat="1" ht="15" customHeight="1" x14ac:dyDescent="0.3">
      <c r="A44" s="45" t="s">
        <v>111</v>
      </c>
      <c r="B44" s="79">
        <f>COUNTIF($C$10:$C$40,"*")</f>
        <v>31</v>
      </c>
      <c r="C44"/>
      <c r="D44" s="46" t="s">
        <v>27</v>
      </c>
      <c r="E44" s="79">
        <f>COUNTIF($M$10:$M$40,Allgemein!$I$50)</f>
        <v>0</v>
      </c>
      <c r="F44" s="79">
        <f>SUMIF($M$10:$M$40,Allgemein!$I$50,$N$10:$N$40)</f>
        <v>0</v>
      </c>
      <c r="G44"/>
      <c r="H44" s="95">
        <f ca="1">COUNTIFS($A$10:$A$40,"&lt;"&amp;TODAY(),$M$10:$M$40,"Urlaub")</f>
        <v>0</v>
      </c>
      <c r="I44" s="96">
        <f ca="1">COUNTIFS($A$10:$A$40,"&gt;="&amp;TODAY(),$M$10:$M$40,"Urlaub")</f>
        <v>0</v>
      </c>
      <c r="J44"/>
      <c r="K44"/>
      <c r="M44"/>
      <c r="N44"/>
      <c r="O44"/>
      <c r="P44"/>
      <c r="Q44"/>
      <c r="R44" s="49"/>
      <c r="S44" s="49"/>
      <c r="T44" s="50"/>
      <c r="U44" s="49"/>
      <c r="V44" s="49"/>
      <c r="W44" s="49"/>
      <c r="X44" s="49"/>
      <c r="Y44" s="49"/>
      <c r="Z44" s="49"/>
      <c r="AA44" s="49"/>
    </row>
    <row r="45" spans="1:27" s="21" customFormat="1" ht="15" customHeight="1" x14ac:dyDescent="0.3">
      <c r="A45" s="23" t="s">
        <v>65</v>
      </c>
      <c r="B45" s="65">
        <f>COUNTIF($C$10:$C$40,Allgemein!$G$50)</f>
        <v>0</v>
      </c>
      <c r="C45"/>
      <c r="D45" s="19" t="s">
        <v>62</v>
      </c>
      <c r="E45" s="65">
        <f>COUNTIF($M$10:$M$40,Allgemein!$I$51)</f>
        <v>0</v>
      </c>
      <c r="F45" s="65">
        <f>SUMIF($M$10:$M$40,Allgemein!$I$51,$N$10:$N$40)</f>
        <v>0</v>
      </c>
      <c r="G45"/>
      <c r="H45"/>
      <c r="I45"/>
      <c r="J45"/>
      <c r="K45"/>
      <c r="M45"/>
      <c r="N45"/>
      <c r="O45"/>
      <c r="P45"/>
      <c r="Q45"/>
      <c r="R45" s="49"/>
      <c r="S45" s="49"/>
      <c r="T45" s="50"/>
      <c r="U45" s="49"/>
      <c r="V45" s="49"/>
      <c r="W45" s="49"/>
      <c r="X45" s="49"/>
      <c r="Y45" s="49"/>
      <c r="Z45" s="49"/>
      <c r="AA45" s="49"/>
    </row>
    <row r="46" spans="1:27" s="21" customFormat="1" ht="15" customHeight="1" x14ac:dyDescent="0.3">
      <c r="A46" s="23" t="s">
        <v>58</v>
      </c>
      <c r="B46" s="65">
        <f>COUNTIF($C$10:$C$40,Allgemein!$G$51)</f>
        <v>1</v>
      </c>
      <c r="C46"/>
      <c r="D46" s="19" t="s">
        <v>28</v>
      </c>
      <c r="E46" s="65">
        <f>COUNTIF($M$10:$M$40,Allgemein!$I$52)</f>
        <v>0</v>
      </c>
      <c r="F46" s="65">
        <f>SUMIF($M$10:$M$40,Allgemein!$I$52,$N$10:$N$40)</f>
        <v>0</v>
      </c>
      <c r="G46"/>
      <c r="H46"/>
      <c r="I46"/>
      <c r="J46"/>
      <c r="K46"/>
      <c r="M46"/>
      <c r="N46"/>
      <c r="O46"/>
      <c r="P46"/>
      <c r="Q46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1:27" s="21" customFormat="1" ht="15" customHeight="1" x14ac:dyDescent="0.3">
      <c r="A47" s="23" t="s">
        <v>60</v>
      </c>
      <c r="B47" s="65">
        <f>COUNTIF($C$10:$C$40,Allgemein!$G$52)</f>
        <v>8</v>
      </c>
      <c r="C47"/>
      <c r="D47" s="19" t="s">
        <v>29</v>
      </c>
      <c r="E47" s="65">
        <f>COUNTIF($M$10:$M$40,Allgemein!$I$53)</f>
        <v>0</v>
      </c>
      <c r="F47" s="65">
        <f>SUMIF($M$10:$M$40,Allgemein!$I$53,$N$10:$N$40)</f>
        <v>0</v>
      </c>
      <c r="G47"/>
      <c r="H47"/>
      <c r="I47"/>
      <c r="J47"/>
      <c r="K47"/>
      <c r="M47"/>
      <c r="N47"/>
      <c r="O47"/>
      <c r="P47"/>
      <c r="Q47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spans="1:27" s="20" customFormat="1" ht="15" customHeight="1" x14ac:dyDescent="0.3">
      <c r="A48" s="23" t="s">
        <v>163</v>
      </c>
      <c r="B48" s="65">
        <f>COUNTIF($C$10:$C$40,Allgemein!$G$49)</f>
        <v>22</v>
      </c>
      <c r="C48"/>
      <c r="D48" s="19" t="s">
        <v>30</v>
      </c>
      <c r="E48" s="65">
        <f>COUNTIF($M$10:$M$40,Allgemein!$I$54)</f>
        <v>0</v>
      </c>
      <c r="F48" s="65">
        <f>SUMIF($M$10:$M$40,Allgemein!$I$54,$N$10:$N$40)</f>
        <v>0</v>
      </c>
      <c r="G48"/>
      <c r="H48"/>
      <c r="I48"/>
      <c r="J48"/>
      <c r="K48"/>
      <c r="M48"/>
      <c r="N48"/>
      <c r="O48"/>
      <c r="P48"/>
      <c r="Q48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spans="1:27" s="20" customFormat="1" ht="15" customHeight="1" x14ac:dyDescent="0.3">
      <c r="A49"/>
      <c r="B49"/>
      <c r="C49"/>
      <c r="D49" s="18" t="s">
        <v>168</v>
      </c>
      <c r="E49" s="65">
        <f>COUNTIF($M$10:$M$40,Allgemein!$I$55)</f>
        <v>0</v>
      </c>
      <c r="F49" s="65">
        <f>SUMIF($M$10:$M$40,Allgemein!$I$55,$N$10:$N$40)</f>
        <v>0</v>
      </c>
      <c r="G49"/>
      <c r="H49"/>
      <c r="I49"/>
      <c r="J49"/>
      <c r="K49"/>
      <c r="M49"/>
      <c r="N49"/>
      <c r="O49"/>
      <c r="P49"/>
      <c r="Q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spans="1:27" s="20" customFormat="1" ht="15" customHeight="1" x14ac:dyDescent="0.3">
      <c r="A50"/>
      <c r="B50"/>
      <c r="C50"/>
      <c r="D50" s="19" t="s">
        <v>31</v>
      </c>
      <c r="E50" s="65">
        <f>COUNTIF($M$10:$M$40,Allgemein!$I$56)</f>
        <v>0</v>
      </c>
      <c r="F50" s="65">
        <f>SUMIF($M$10:$M$40,Allgemein!$I$56,$V$10:$V$40)</f>
        <v>0</v>
      </c>
      <c r="G50"/>
      <c r="H50"/>
      <c r="I50"/>
      <c r="J50"/>
      <c r="K50"/>
      <c r="M50"/>
      <c r="N50"/>
      <c r="O50"/>
      <c r="P50"/>
      <c r="Q50"/>
      <c r="R50" s="49"/>
      <c r="S50" s="49"/>
      <c r="T50" s="49"/>
      <c r="U50" s="49"/>
      <c r="V50" s="49"/>
      <c r="W50" s="49"/>
      <c r="X50" s="49"/>
      <c r="Y50" s="49"/>
      <c r="Z50" s="49"/>
      <c r="AA50" s="49"/>
    </row>
    <row r="51" spans="1:27" s="20" customFormat="1" ht="15" customHeight="1" x14ac:dyDescent="0.3">
      <c r="A51"/>
      <c r="B51"/>
      <c r="C51"/>
      <c r="D51" s="19" t="s">
        <v>32</v>
      </c>
      <c r="E51" s="65">
        <f>COUNTIF($M$10:$M$40,Allgemein!$I$57)</f>
        <v>0</v>
      </c>
      <c r="F51" s="65">
        <f>SUMIF($M$10:$M$40,Allgemein!$I$57,$N$10:$N$40)</f>
        <v>0</v>
      </c>
      <c r="G51"/>
      <c r="H51"/>
      <c r="I51"/>
      <c r="J51"/>
      <c r="K51"/>
      <c r="M51"/>
      <c r="N51"/>
      <c r="O51"/>
      <c r="P51"/>
      <c r="Q51"/>
      <c r="R51" s="49"/>
      <c r="S51" s="49"/>
      <c r="T51" s="49"/>
      <c r="U51" s="49"/>
      <c r="V51" s="49"/>
      <c r="W51" s="49"/>
      <c r="X51" s="49"/>
      <c r="Y51" s="49"/>
      <c r="Z51" s="49"/>
      <c r="AA51" s="49"/>
    </row>
    <row r="52" spans="1:27" s="20" customFormat="1" ht="15" customHeight="1" x14ac:dyDescent="0.3">
      <c r="A52"/>
      <c r="B52"/>
      <c r="C52"/>
      <c r="D52" s="19" t="s">
        <v>33</v>
      </c>
      <c r="E52" s="65">
        <f>COUNTIF($M$10:$M$40,Allgemein!$I$58)</f>
        <v>1</v>
      </c>
      <c r="F52" s="65">
        <f>SUMIF($M$10:$M$40,Allgemein!$I$58,$N$10:$N$40)</f>
        <v>0</v>
      </c>
      <c r="G52"/>
      <c r="H52"/>
      <c r="I52"/>
      <c r="J52"/>
      <c r="K52"/>
      <c r="M52"/>
      <c r="N52"/>
      <c r="O52"/>
      <c r="P52"/>
      <c r="Q52"/>
      <c r="R52" s="49"/>
      <c r="S52" s="49"/>
      <c r="T52" s="49"/>
      <c r="U52" s="49"/>
      <c r="V52" s="49"/>
      <c r="W52" s="49"/>
      <c r="X52" s="49"/>
      <c r="Y52" s="49"/>
      <c r="Z52" s="49"/>
      <c r="AA52" s="49"/>
    </row>
    <row r="53" spans="1:27" s="20" customFormat="1" ht="15" customHeight="1" x14ac:dyDescent="0.3">
      <c r="A53"/>
      <c r="B53"/>
      <c r="C53"/>
      <c r="D53" s="19" t="s">
        <v>163</v>
      </c>
      <c r="E53" s="65">
        <f>COUNTIF($M$10:$M$40,Allgemein!$I$49)</f>
        <v>0</v>
      </c>
      <c r="F53" s="65">
        <f>SUMIF($M$10:$M$40,Allgemein!$I$49,$N$10:$N$40)</f>
        <v>0</v>
      </c>
      <c r="G53"/>
      <c r="H53"/>
      <c r="I53"/>
      <c r="J53"/>
      <c r="K53"/>
      <c r="M53"/>
      <c r="N53"/>
      <c r="O53"/>
      <c r="P53"/>
      <c r="Q53"/>
      <c r="R53" s="49"/>
      <c r="S53" s="49"/>
      <c r="T53" s="49"/>
      <c r="U53" s="49"/>
      <c r="V53" s="49"/>
      <c r="W53" s="49"/>
      <c r="X53" s="49"/>
      <c r="Y53" s="49"/>
      <c r="Z53" s="49"/>
      <c r="AA53" s="49"/>
    </row>
  </sheetData>
  <conditionalFormatting sqref="A44:B48 A10:Q40">
    <cfRule type="expression" dxfId="23" priority="14">
      <formula>MOD(ROW(),2)=0</formula>
    </cfRule>
  </conditionalFormatting>
  <conditionalFormatting sqref="D44:F53">
    <cfRule type="expression" dxfId="22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9" id="{0B8F5410-1FC8-468A-ACE0-516493AB3B4F}">
            <xm:f>F7&lt;=Personalstamm!$E$25</xm:f>
            <x14:dxf>
              <fill>
                <patternFill>
                  <bgColor rgb="FFFFC000"/>
                </patternFill>
              </fill>
            </x14:dxf>
          </x14:cfRule>
          <x14:cfRule type="expression" priority="370" id="{300C3D22-C639-4410-A303-8A49E8484EC3}">
            <xm:f>F7&lt;=Personalstamm!$E$24</xm:f>
            <x14:dxf>
              <fill>
                <patternFill>
                  <bgColor rgb="FF00B050"/>
                </patternFill>
              </fill>
            </x14:dxf>
          </x14:cfRule>
          <x14:cfRule type="expression" priority="371" id="{5BFE7AEC-3D8B-4BA4-B1E7-5BF8DB0320E4}">
            <xm:f>F7&gt;=Personalstamm!$F$26</xm:f>
            <x14:dxf>
              <fill>
                <patternFill>
                  <bgColor rgb="FFFF0000"/>
                </patternFill>
              </fill>
            </x14:dxf>
          </x14:cfRule>
          <x14:cfRule type="expression" priority="372" id="{4010B2E0-DA81-4A18-A5C9-F9A668A5B36C}">
            <xm:f>F7&gt;=Personalstamm!$F$25</xm:f>
            <x14:dxf>
              <fill>
                <patternFill>
                  <bgColor rgb="FFFFC000"/>
                </patternFill>
              </fill>
            </x14:dxf>
          </x14:cfRule>
          <x14:cfRule type="expression" priority="373" id="{3CA49D1C-E642-436E-81D9-FC4850DD29AE}">
            <xm:f>F7&gt;=Personalstamm!$F$24</xm:f>
            <x14:dxf>
              <fill>
                <patternFill>
                  <bgColor rgb="FF00B050"/>
                </patternFill>
              </fill>
            </x14:dxf>
          </x14:cfRule>
          <xm:sqref>F7 Q40</xm:sqref>
        </x14:conditionalFormatting>
        <x14:conditionalFormatting xmlns:xm="http://schemas.microsoft.com/office/excel/2006/main">
          <x14:cfRule type="expression" priority="368" id="{9D13E9C2-4DDE-48DD-9569-70F8CDB911D0}">
            <xm:f>F7&lt;=Personalstamm!$E$26</xm:f>
            <x14:dxf>
              <fill>
                <patternFill>
                  <bgColor rgb="FFFF0000"/>
                </patternFill>
              </fill>
            </x14:dxf>
          </x14:cfRule>
          <xm:sqref>Q40 F7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AF350481-6D1E-446C-AD81-9E699EC3F0F7}">
          <x14:formula1>
            <xm:f>Allgemein!$G$49:$G$52</xm:f>
          </x14:formula1>
          <xm:sqref>C10:C40</xm:sqref>
        </x14:dataValidation>
        <x14:dataValidation type="list" allowBlank="1" showInputMessage="1" xr:uid="{880B8923-954E-4FE2-A49F-83B4E82D7CBB}">
          <x14:formula1>
            <xm:f>Allgemein!$I$49:$I$57</xm:f>
          </x14:formula1>
          <xm:sqref>M10:M40</xm:sqref>
        </x14:dataValidation>
        <x14:dataValidation type="list" allowBlank="1" showInputMessage="1" xr:uid="{72CBAC31-BC14-42E1-B7F1-451416F814E0}">
          <x14:formula1>
            <xm:f>Allgemein!$H$49:$H$52</xm:f>
          </x14:formula1>
          <xm:sqref>D10:D40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9BE6-ED2A-475A-BF82-E14E4E57465D}">
  <sheetPr>
    <tabColor rgb="FFEADEE3"/>
  </sheetPr>
  <dimension ref="A4:AA52"/>
  <sheetViews>
    <sheetView workbookViewId="0">
      <selection activeCell="A10" sqref="A10:A39"/>
    </sheetView>
  </sheetViews>
  <sheetFormatPr baseColWidth="10" defaultRowHeight="15" customHeight="1" x14ac:dyDescent="0.3"/>
  <cols>
    <col min="1" max="1" width="12.42578125" bestFit="1" customWidth="1"/>
    <col min="2" max="2" width="11.7109375" bestFit="1" customWidth="1"/>
    <col min="3" max="3" width="15.85546875" bestFit="1" customWidth="1"/>
    <col min="4" max="4" width="12.28515625" bestFit="1" customWidth="1"/>
    <col min="5" max="5" width="15.140625" bestFit="1" customWidth="1"/>
    <col min="6" max="6" width="14.7109375" bestFit="1" customWidth="1"/>
    <col min="7" max="7" width="10.85546875" bestFit="1" customWidth="1"/>
    <col min="8" max="8" width="15.85546875" bestFit="1" customWidth="1"/>
    <col min="9" max="9" width="15.42578125" bestFit="1" customWidth="1"/>
    <col min="10" max="10" width="10.7109375" bestFit="1" customWidth="1"/>
    <col min="11" max="11" width="13.28515625" bestFit="1" customWidth="1"/>
    <col min="12" max="12" width="14.5703125" bestFit="1" customWidth="1"/>
    <col min="13" max="13" width="12.28515625" bestFit="1" customWidth="1"/>
    <col min="14" max="14" width="12" bestFit="1" customWidth="1"/>
    <col min="15" max="15" width="11.5703125" bestFit="1" customWidth="1"/>
    <col min="16" max="16" width="11.140625" bestFit="1" customWidth="1"/>
    <col min="17" max="17" width="16.85546875" bestFit="1" customWidth="1"/>
    <col min="18" max="18" width="5.7109375" style="49" customWidth="1"/>
    <col min="19" max="19" width="6.5703125" style="49" bestFit="1" customWidth="1"/>
    <col min="20" max="20" width="14.140625" style="49" bestFit="1" customWidth="1"/>
    <col min="21" max="21" width="9.7109375" style="49" bestFit="1" customWidth="1"/>
    <col min="22" max="22" width="6" style="49" bestFit="1" customWidth="1"/>
    <col min="23" max="23" width="9.5703125" style="49" bestFit="1" customWidth="1"/>
    <col min="24" max="27" width="11.5703125" style="49"/>
  </cols>
  <sheetData>
    <row r="4" spans="1:27" s="21" customFormat="1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s="21" customFormat="1" ht="15" customHeigh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s="21" customFormat="1" ht="15" customHeight="1" x14ac:dyDescent="0.3">
      <c r="A6" s="5" t="s">
        <v>56</v>
      </c>
      <c r="B6" s="99">
        <f ca="1">Okt.!$F$6</f>
        <v>30</v>
      </c>
      <c r="C6" s="5" t="s">
        <v>167</v>
      </c>
      <c r="D6" s="99">
        <f ca="1">$H$43</f>
        <v>0</v>
      </c>
      <c r="E6" s="5" t="s">
        <v>113</v>
      </c>
      <c r="F6" s="99">
        <f ca="1">$B$6-$D$6</f>
        <v>30</v>
      </c>
      <c r="H6"/>
      <c r="I6"/>
      <c r="J6"/>
      <c r="K6"/>
      <c r="L6"/>
      <c r="M6" s="14"/>
      <c r="N6" s="14"/>
      <c r="O6" s="14"/>
      <c r="P6" s="14"/>
      <c r="Q6" s="14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s="21" customFormat="1" ht="15" customHeight="1" x14ac:dyDescent="0.3">
      <c r="A7" s="5" t="s">
        <v>109</v>
      </c>
      <c r="B7" s="99">
        <f ca="1">Okt.!$F$7</f>
        <v>0</v>
      </c>
      <c r="C7" s="5" t="s">
        <v>112</v>
      </c>
      <c r="D7" s="99">
        <f ca="1">$P$40</f>
        <v>0</v>
      </c>
      <c r="E7" s="5" t="s">
        <v>178</v>
      </c>
      <c r="F7" s="99">
        <f ca="1">$B$7+$D$7</f>
        <v>0</v>
      </c>
      <c r="H7"/>
      <c r="I7"/>
      <c r="J7"/>
      <c r="K7" s="14"/>
      <c r="L7" s="14"/>
      <c r="M7" s="14"/>
      <c r="N7" s="14"/>
      <c r="O7" s="14"/>
      <c r="P7" s="14"/>
      <c r="Q7" s="14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s="21" customFormat="1" ht="15" customHeight="1" thickBot="1" x14ac:dyDescent="0.35">
      <c r="A8" s="15"/>
      <c r="B8" s="16"/>
      <c r="C8" s="15"/>
      <c r="D8" s="15"/>
      <c r="E8" s="16"/>
      <c r="F8" s="15"/>
      <c r="G8"/>
      <c r="H8"/>
      <c r="I8"/>
      <c r="J8"/>
      <c r="K8" s="14"/>
      <c r="L8" s="14"/>
      <c r="M8" s="14"/>
      <c r="N8" s="14"/>
      <c r="O8" s="14"/>
      <c r="P8" s="14"/>
      <c r="Q8" s="14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spans="1:27" s="21" customFormat="1" ht="15" customHeight="1" thickBot="1" x14ac:dyDescent="0.35">
      <c r="A9" s="40" t="s">
        <v>36</v>
      </c>
      <c r="B9" s="41" t="s">
        <v>61</v>
      </c>
      <c r="C9" s="41" t="s">
        <v>40</v>
      </c>
      <c r="D9" s="41" t="s">
        <v>200</v>
      </c>
      <c r="E9" s="30" t="s">
        <v>34</v>
      </c>
      <c r="F9" s="30" t="s">
        <v>35</v>
      </c>
      <c r="G9" s="30" t="s">
        <v>34</v>
      </c>
      <c r="H9" s="30" t="s">
        <v>35</v>
      </c>
      <c r="I9" s="30" t="s">
        <v>42</v>
      </c>
      <c r="J9" s="30" t="s">
        <v>120</v>
      </c>
      <c r="K9" s="30" t="s">
        <v>119</v>
      </c>
      <c r="L9" s="30" t="s">
        <v>43</v>
      </c>
      <c r="M9" s="42" t="s">
        <v>59</v>
      </c>
      <c r="N9" s="30" t="s">
        <v>39</v>
      </c>
      <c r="O9" s="30" t="s">
        <v>38</v>
      </c>
      <c r="P9" s="30" t="s">
        <v>41</v>
      </c>
      <c r="Q9" s="31" t="s">
        <v>178</v>
      </c>
      <c r="R9" s="49"/>
      <c r="S9" s="94" t="s">
        <v>33</v>
      </c>
      <c r="T9" s="94" t="s">
        <v>166</v>
      </c>
      <c r="U9" s="94" t="s">
        <v>63</v>
      </c>
      <c r="V9" s="94" t="s">
        <v>31</v>
      </c>
      <c r="W9" s="94" t="s">
        <v>177</v>
      </c>
      <c r="X9" s="49"/>
      <c r="Y9" s="49"/>
      <c r="Z9" s="49"/>
      <c r="AA9" s="49"/>
    </row>
    <row r="10" spans="1:27" s="21" customFormat="1" ht="15" customHeight="1" x14ac:dyDescent="0.3">
      <c r="A10" s="39">
        <v>46327</v>
      </c>
      <c r="B10" s="89" t="str">
        <f>TEXT(A10,"tttt")</f>
        <v>Sonntag</v>
      </c>
      <c r="C10" s="90" t="str">
        <f>IF(AND(S10="Feiertag",T10&gt;0),"Fehlzeit",IF(OR(B10="Samstag",B10="Sonntag"),"Wochenende","Bitte auswählen"))</f>
        <v>Fehlzeit</v>
      </c>
      <c r="D10" s="90"/>
      <c r="E10" s="91"/>
      <c r="F10" s="91"/>
      <c r="G10" s="91"/>
      <c r="H10" s="91"/>
      <c r="I10" s="79" t="str">
        <f ca="1">IF(AND(OR(C10="Anwesenheit",C10="Wochenende"),E10&lt;&gt;"",F10&lt;&gt;"",W10="Ja"),((F10-E10)+(H10-G10))*24,"")</f>
        <v/>
      </c>
      <c r="J10" s="79" t="str">
        <f ca="1">IF(I10="","",IF(AND(G10&lt;&gt;"",H10&lt;&gt;""),(G10-F10)*24,0))</f>
        <v/>
      </c>
      <c r="K10" s="79" t="str">
        <f ca="1">IF(I10="","",IF(AND(I10&lt;&gt;"",J10="",I10&gt;=Personalstamm!$D$20),Personalstamm!$E$20,IF(AND(I10&lt;&gt;"",J10="",I10&gt;=Personalstamm!$D$19),Personalstamm!$E$19,IF(AND(I10&lt;&gt;"",J10&lt;Personalstamm!$E$20,I10&gt;=Personalstamm!$D$20),Personalstamm!$E$20-J10,IF(AND(I10&lt;&gt;"",J10&lt;Personalstamm!E$19,I10&gt;=Personalstamm!$D$19),Personalstamm!$E$19-J10,0)))))</f>
        <v/>
      </c>
      <c r="L10" s="79" t="str">
        <f ca="1">IF(I10&lt;&gt;"",I10-K10,"")</f>
        <v/>
      </c>
      <c r="M10" s="93" t="str">
        <f>IF(AND(S10="Feiertag",T10&gt;0),"Feiertag",IF(C10="Fehlzeit","Bitte auswählen",""))</f>
        <v>Feiertag</v>
      </c>
      <c r="N10" s="79">
        <f>IF(OR(M10="",M10="Bitte auswählen"),"",IF(M10="Feiertag",T10*U10,IF(M10="Gleittag",0,VLOOKUP(B10,Personalstamm!$D$8:$F$14,3,FALSE))))</f>
        <v>0</v>
      </c>
      <c r="O10" s="79">
        <f>VLOOKUP(B10,Personalstamm!$D$8:$E$14,2,FALSE)</f>
        <v>0</v>
      </c>
      <c r="P10" s="79" t="str">
        <f ca="1">IF(AND(OR(C10="Anwesenheit",C10="Wochenende"),L10&lt;&gt;""),L10-O10,IF(AND(C10="Fehlzeit",N10&lt;&gt;"",W10="Ja"),N10-O10,IF(W10="Ja",-O10,"")))</f>
        <v/>
      </c>
      <c r="Q10" s="79">
        <f ca="1">IF(P10="",B7,B7+P10)</f>
        <v>0</v>
      </c>
      <c r="R10" s="49"/>
      <c r="S10" s="69" t="str">
        <f>IF(COUNTIF(Allgemein!$H$8:$H$45,A10)&gt;0,"Feiertag","")</f>
        <v>Feiertag</v>
      </c>
      <c r="T10" s="97">
        <f>IFERROR(VLOOKUP(A10,Allgemein!$H$8:$I$45,2,FALSE),"")</f>
        <v>1</v>
      </c>
      <c r="U10" s="97">
        <f>VLOOKUP(B10,Personalstamm!$D$8:$F$14,3,FALSE)</f>
        <v>0</v>
      </c>
      <c r="V10" s="97" t="str">
        <f>IF(M10="Gleittag",ABS(P10),"")</f>
        <v/>
      </c>
      <c r="W10" s="69" t="str">
        <f ca="1">IF(A10&lt;=TODAY(),"Ja","")</f>
        <v/>
      </c>
      <c r="X10" s="49"/>
      <c r="Y10" s="49"/>
      <c r="Z10" s="49"/>
      <c r="AA10" s="49"/>
    </row>
    <row r="11" spans="1:27" s="21" customFormat="1" ht="15" customHeight="1" x14ac:dyDescent="0.3">
      <c r="A11" s="39">
        <v>46328</v>
      </c>
      <c r="B11" s="89" t="str">
        <f t="shared" ref="B11:B39" si="0">TEXT(A11,"tttt")</f>
        <v>Montag</v>
      </c>
      <c r="C11" s="90" t="str">
        <f t="shared" ref="C11:C39" si="1">IF(AND(S11="Feiertag",T11&gt;0),"Fehlzeit",IF(OR(B11="Samstag",B11="Sonntag"),"Wochenende","Bitte auswählen"))</f>
        <v>Bitte auswählen</v>
      </c>
      <c r="D11" s="90"/>
      <c r="E11" s="91"/>
      <c r="F11" s="91"/>
      <c r="G11" s="91"/>
      <c r="H11" s="91"/>
      <c r="I11" s="79" t="str">
        <f t="shared" ref="I11:I39" ca="1" si="2">IF(AND(OR(C11="Anwesenheit",C11="Wochenende"),E11&lt;&gt;"",F11&lt;&gt;"",W11="Ja"),((F11-E11)+(H11-G11))*24,"")</f>
        <v/>
      </c>
      <c r="J11" s="79" t="str">
        <f t="shared" ref="J11:J39" ca="1" si="3">IF(I11="","",IF(AND(G11&lt;&gt;"",H11&lt;&gt;""),(G11-F11)*24,0))</f>
        <v/>
      </c>
      <c r="K11" s="79" t="str">
        <f ca="1">IF(I11="","",IF(AND(I11&lt;&gt;"",J11="",I11&gt;=Personalstamm!$D$20),Personalstamm!$E$20,IF(AND(I11&lt;&gt;"",J11="",I11&gt;=Personalstamm!$D$19),Personalstamm!$E$19,IF(AND(I11&lt;&gt;"",J11&lt;Personalstamm!$E$20,I11&gt;=Personalstamm!$D$20),Personalstamm!$E$20-J11,IF(AND(I11&lt;&gt;"",J11&lt;Personalstamm!E$19,I11&gt;=Personalstamm!$D$19),Personalstamm!$E$19-J11,0)))))</f>
        <v/>
      </c>
      <c r="L11" s="79" t="str">
        <f t="shared" ref="L11:L39" ca="1" si="4">IF(I11&lt;&gt;"",I11-K11,"")</f>
        <v/>
      </c>
      <c r="M11" s="93" t="str">
        <f t="shared" ref="M11:M39" si="5">IF(AND(S11="Feiertag",T11&gt;0),"Feiertag",IF(C11="Fehlzeit","Bitte auswählen",""))</f>
        <v/>
      </c>
      <c r="N11" s="79" t="str">
        <f>IF(OR(M11="",M11="Bitte auswählen"),"",IF(M11="Feiertag",T11*U11,IF(M11="Gleittag",0,VLOOKUP(B11,Personalstamm!$D$8:$F$14,3,FALSE))))</f>
        <v/>
      </c>
      <c r="O11" s="79">
        <f>VLOOKUP(B11,Personalstamm!$D$8:$E$14,2,FALSE)</f>
        <v>8</v>
      </c>
      <c r="P11" s="79" t="str">
        <f t="shared" ref="P11:P39" ca="1" si="6">IF(AND(OR(C11="Anwesenheit",C11="Wochenende"),L11&lt;&gt;""),L11-O11,IF(AND(C11="Fehlzeit",N11&lt;&gt;"",W11="Ja"),N11-O11,IF(W11="Ja",-O11,"")))</f>
        <v/>
      </c>
      <c r="Q11" s="65">
        <f ca="1">IF(P11="",Q10,Q10+P11)</f>
        <v>0</v>
      </c>
      <c r="R11" s="49"/>
      <c r="S11" s="69" t="str">
        <f>IF(COUNTIF(Allgemein!$H$8:$H$45,A11)&gt;0,"Feiertag","")</f>
        <v>Feiertag</v>
      </c>
      <c r="T11" s="97">
        <f>IFERROR(VLOOKUP(A11,Allgemein!$H$8:$I$45,2,FALSE),"")</f>
        <v>0</v>
      </c>
      <c r="U11" s="97">
        <f>VLOOKUP(B11,Personalstamm!$D$8:$F$14,3,FALSE)</f>
        <v>8</v>
      </c>
      <c r="V11" s="97" t="str">
        <f t="shared" ref="V11:V39" si="7">IF(M11="Gleittag",ABS(P11),"")</f>
        <v/>
      </c>
      <c r="W11" s="69" t="str">
        <f t="shared" ref="W11:W39" ca="1" si="8">IF(A11&lt;=TODAY(),"Ja","")</f>
        <v/>
      </c>
      <c r="X11" s="49"/>
      <c r="Y11" s="49"/>
      <c r="Z11" s="49"/>
      <c r="AA11" s="49"/>
    </row>
    <row r="12" spans="1:27" s="21" customFormat="1" ht="15" customHeight="1" x14ac:dyDescent="0.3">
      <c r="A12" s="39">
        <v>46329</v>
      </c>
      <c r="B12" s="89" t="str">
        <f t="shared" si="0"/>
        <v>Dienstag</v>
      </c>
      <c r="C12" s="90" t="str">
        <f t="shared" si="1"/>
        <v>Bitte auswählen</v>
      </c>
      <c r="D12" s="90"/>
      <c r="E12" s="91"/>
      <c r="F12" s="91"/>
      <c r="G12" s="91"/>
      <c r="H12" s="91"/>
      <c r="I12" s="79" t="str">
        <f t="shared" ca="1" si="2"/>
        <v/>
      </c>
      <c r="J12" s="79" t="str">
        <f t="shared" ca="1" si="3"/>
        <v/>
      </c>
      <c r="K12" s="79" t="str">
        <f ca="1">IF(I12="","",IF(AND(I12&lt;&gt;"",J12="",I12&gt;=Personalstamm!$D$20),Personalstamm!$E$20,IF(AND(I12&lt;&gt;"",J12="",I12&gt;=Personalstamm!$D$19),Personalstamm!$E$19,IF(AND(I12&lt;&gt;"",J12&lt;Personalstamm!$E$20,I12&gt;=Personalstamm!$D$20),Personalstamm!$E$20-J12,IF(AND(I12&lt;&gt;"",J12&lt;Personalstamm!E$19,I12&gt;=Personalstamm!$D$19),Personalstamm!$E$19-J12,0)))))</f>
        <v/>
      </c>
      <c r="L12" s="79" t="str">
        <f t="shared" ca="1" si="4"/>
        <v/>
      </c>
      <c r="M12" s="93" t="str">
        <f t="shared" si="5"/>
        <v/>
      </c>
      <c r="N12" s="79" t="str">
        <f>IF(OR(M12="",M12="Bitte auswählen"),"",IF(M12="Feiertag",T12*U12,IF(M12="Gleittag",0,VLOOKUP(B12,Personalstamm!$D$8:$F$14,3,FALSE))))</f>
        <v/>
      </c>
      <c r="O12" s="79">
        <f>VLOOKUP(B12,Personalstamm!$D$8:$E$14,2,FALSE)</f>
        <v>8</v>
      </c>
      <c r="P12" s="79" t="str">
        <f t="shared" ca="1" si="6"/>
        <v/>
      </c>
      <c r="Q12" s="65">
        <f t="shared" ref="Q12:Q39" ca="1" si="9">IF(P12="",Q11,Q11+P12)</f>
        <v>0</v>
      </c>
      <c r="R12" s="49"/>
      <c r="S12" s="69" t="str">
        <f>IF(COUNTIF(Allgemein!$H$8:$H$45,A12)&gt;0,"Feiertag","")</f>
        <v/>
      </c>
      <c r="T12" s="97" t="str">
        <f>IFERROR(VLOOKUP(A12,Allgemein!$H$8:$I$45,2,FALSE),"")</f>
        <v/>
      </c>
      <c r="U12" s="97">
        <f>VLOOKUP(B12,Personalstamm!$D$8:$F$14,3,FALSE)</f>
        <v>8</v>
      </c>
      <c r="V12" s="97" t="str">
        <f t="shared" si="7"/>
        <v/>
      </c>
      <c r="W12" s="69" t="str">
        <f t="shared" ca="1" si="8"/>
        <v/>
      </c>
      <c r="X12" s="49"/>
      <c r="Y12" s="49"/>
      <c r="Z12" s="49"/>
      <c r="AA12" s="49"/>
    </row>
    <row r="13" spans="1:27" s="21" customFormat="1" ht="15" customHeight="1" x14ac:dyDescent="0.3">
      <c r="A13" s="39">
        <v>46330</v>
      </c>
      <c r="B13" s="89" t="str">
        <f t="shared" si="0"/>
        <v>Mittwoch</v>
      </c>
      <c r="C13" s="90" t="str">
        <f t="shared" si="1"/>
        <v>Bitte auswählen</v>
      </c>
      <c r="D13" s="90"/>
      <c r="E13" s="91"/>
      <c r="F13" s="91"/>
      <c r="G13" s="91"/>
      <c r="H13" s="91"/>
      <c r="I13" s="79" t="str">
        <f t="shared" ca="1" si="2"/>
        <v/>
      </c>
      <c r="J13" s="79" t="str">
        <f t="shared" ca="1" si="3"/>
        <v/>
      </c>
      <c r="K13" s="79" t="str">
        <f ca="1">IF(I13="","",IF(AND(I13&lt;&gt;"",J13="",I13&gt;=Personalstamm!$D$20),Personalstamm!$E$20,IF(AND(I13&lt;&gt;"",J13="",I13&gt;=Personalstamm!$D$19),Personalstamm!$E$19,IF(AND(I13&lt;&gt;"",J13&lt;Personalstamm!$E$20,I13&gt;=Personalstamm!$D$20),Personalstamm!$E$20-J13,IF(AND(I13&lt;&gt;"",J13&lt;Personalstamm!E$19,I13&gt;=Personalstamm!$D$19),Personalstamm!$E$19-J13,0)))))</f>
        <v/>
      </c>
      <c r="L13" s="79" t="str">
        <f t="shared" ca="1" si="4"/>
        <v/>
      </c>
      <c r="M13" s="93" t="str">
        <f t="shared" si="5"/>
        <v/>
      </c>
      <c r="N13" s="79" t="str">
        <f>IF(OR(M13="",M13="Bitte auswählen"),"",IF(M13="Feiertag",T13*U13,IF(M13="Gleittag",0,VLOOKUP(B13,Personalstamm!$D$8:$F$14,3,FALSE))))</f>
        <v/>
      </c>
      <c r="O13" s="79">
        <f>VLOOKUP(B13,Personalstamm!$D$8:$E$14,2,FALSE)</f>
        <v>8</v>
      </c>
      <c r="P13" s="79" t="str">
        <f t="shared" ca="1" si="6"/>
        <v/>
      </c>
      <c r="Q13" s="65">
        <f t="shared" ca="1" si="9"/>
        <v>0</v>
      </c>
      <c r="R13" s="49"/>
      <c r="S13" s="69" t="str">
        <f>IF(COUNTIF(Allgemein!$H$8:$H$45,A13)&gt;0,"Feiertag","")</f>
        <v/>
      </c>
      <c r="T13" s="97" t="str">
        <f>IFERROR(VLOOKUP(A13,Allgemein!$H$8:$I$45,2,FALSE),"")</f>
        <v/>
      </c>
      <c r="U13" s="97">
        <f>VLOOKUP(B13,Personalstamm!$D$8:$F$14,3,FALSE)</f>
        <v>8</v>
      </c>
      <c r="V13" s="97" t="str">
        <f t="shared" si="7"/>
        <v/>
      </c>
      <c r="W13" s="69" t="str">
        <f t="shared" ca="1" si="8"/>
        <v/>
      </c>
      <c r="X13" s="49"/>
      <c r="Y13" s="49"/>
      <c r="Z13" s="49"/>
      <c r="AA13" s="49"/>
    </row>
    <row r="14" spans="1:27" s="21" customFormat="1" ht="15" customHeight="1" x14ac:dyDescent="0.3">
      <c r="A14" s="39">
        <v>46331</v>
      </c>
      <c r="B14" s="89" t="str">
        <f t="shared" si="0"/>
        <v>Donnerstag</v>
      </c>
      <c r="C14" s="90" t="str">
        <f t="shared" si="1"/>
        <v>Bitte auswählen</v>
      </c>
      <c r="D14" s="90"/>
      <c r="E14" s="91"/>
      <c r="F14" s="91"/>
      <c r="G14" s="91"/>
      <c r="H14" s="91"/>
      <c r="I14" s="79" t="str">
        <f t="shared" ca="1" si="2"/>
        <v/>
      </c>
      <c r="J14" s="79" t="str">
        <f t="shared" ca="1" si="3"/>
        <v/>
      </c>
      <c r="K14" s="79" t="str">
        <f ca="1">IF(I14="","",IF(AND(I14&lt;&gt;"",J14="",I14&gt;=Personalstamm!$D$20),Personalstamm!$E$20,IF(AND(I14&lt;&gt;"",J14="",I14&gt;=Personalstamm!$D$19),Personalstamm!$E$19,IF(AND(I14&lt;&gt;"",J14&lt;Personalstamm!$E$20,I14&gt;=Personalstamm!$D$20),Personalstamm!$E$20-J14,IF(AND(I14&lt;&gt;"",J14&lt;Personalstamm!E$19,I14&gt;=Personalstamm!$D$19),Personalstamm!$E$19-J14,0)))))</f>
        <v/>
      </c>
      <c r="L14" s="79" t="str">
        <f t="shared" ca="1" si="4"/>
        <v/>
      </c>
      <c r="M14" s="93" t="str">
        <f t="shared" si="5"/>
        <v/>
      </c>
      <c r="N14" s="79" t="str">
        <f>IF(OR(M14="",M14="Bitte auswählen"),"",IF(M14="Feiertag",T14*U14,IF(M14="Gleittag",0,VLOOKUP(B14,Personalstamm!$D$8:$F$14,3,FALSE))))</f>
        <v/>
      </c>
      <c r="O14" s="79">
        <f>VLOOKUP(B14,Personalstamm!$D$8:$E$14,2,FALSE)</f>
        <v>8</v>
      </c>
      <c r="P14" s="79" t="str">
        <f t="shared" ca="1" si="6"/>
        <v/>
      </c>
      <c r="Q14" s="65">
        <f t="shared" ca="1" si="9"/>
        <v>0</v>
      </c>
      <c r="R14" s="49"/>
      <c r="S14" s="69" t="str">
        <f>IF(COUNTIF(Allgemein!$H$8:$H$45,A14)&gt;0,"Feiertag","")</f>
        <v/>
      </c>
      <c r="T14" s="97" t="str">
        <f>IFERROR(VLOOKUP(A14,Allgemein!$H$8:$I$45,2,FALSE),"")</f>
        <v/>
      </c>
      <c r="U14" s="97">
        <f>VLOOKUP(B14,Personalstamm!$D$8:$F$14,3,FALSE)</f>
        <v>8</v>
      </c>
      <c r="V14" s="97" t="str">
        <f t="shared" si="7"/>
        <v/>
      </c>
      <c r="W14" s="69" t="str">
        <f t="shared" ca="1" si="8"/>
        <v/>
      </c>
      <c r="X14" s="49"/>
      <c r="Y14" s="49"/>
      <c r="Z14" s="49"/>
      <c r="AA14" s="49"/>
    </row>
    <row r="15" spans="1:27" s="21" customFormat="1" ht="15" customHeight="1" x14ac:dyDescent="0.3">
      <c r="A15" s="39">
        <v>46332</v>
      </c>
      <c r="B15" s="89" t="str">
        <f t="shared" si="0"/>
        <v>Freitag</v>
      </c>
      <c r="C15" s="90" t="str">
        <f t="shared" si="1"/>
        <v>Bitte auswählen</v>
      </c>
      <c r="D15" s="90"/>
      <c r="E15" s="91"/>
      <c r="F15" s="91"/>
      <c r="G15" s="91"/>
      <c r="H15" s="91"/>
      <c r="I15" s="79" t="str">
        <f t="shared" ca="1" si="2"/>
        <v/>
      </c>
      <c r="J15" s="79" t="str">
        <f t="shared" ca="1" si="3"/>
        <v/>
      </c>
      <c r="K15" s="79" t="str">
        <f ca="1">IF(I15="","",IF(AND(I15&lt;&gt;"",J15="",I15&gt;=Personalstamm!$D$20),Personalstamm!$E$20,IF(AND(I15&lt;&gt;"",J15="",I15&gt;=Personalstamm!$D$19),Personalstamm!$E$19,IF(AND(I15&lt;&gt;"",J15&lt;Personalstamm!$E$20,I15&gt;=Personalstamm!$D$20),Personalstamm!$E$20-J15,IF(AND(I15&lt;&gt;"",J15&lt;Personalstamm!E$19,I15&gt;=Personalstamm!$D$19),Personalstamm!$E$19-J15,0)))))</f>
        <v/>
      </c>
      <c r="L15" s="79" t="str">
        <f t="shared" ca="1" si="4"/>
        <v/>
      </c>
      <c r="M15" s="93" t="str">
        <f t="shared" si="5"/>
        <v/>
      </c>
      <c r="N15" s="79" t="str">
        <f>IF(OR(M15="",M15="Bitte auswählen"),"",IF(M15="Feiertag",T15*U15,IF(M15="Gleittag",0,VLOOKUP(B15,Personalstamm!$D$8:$F$14,3,FALSE))))</f>
        <v/>
      </c>
      <c r="O15" s="79">
        <f>VLOOKUP(B15,Personalstamm!$D$8:$E$14,2,FALSE)</f>
        <v>8</v>
      </c>
      <c r="P15" s="79" t="str">
        <f t="shared" ca="1" si="6"/>
        <v/>
      </c>
      <c r="Q15" s="65">
        <f t="shared" ca="1" si="9"/>
        <v>0</v>
      </c>
      <c r="R15" s="49"/>
      <c r="S15" s="69" t="str">
        <f>IF(COUNTIF(Allgemein!$H$8:$H$45,A15)&gt;0,"Feiertag","")</f>
        <v/>
      </c>
      <c r="T15" s="97" t="str">
        <f>IFERROR(VLOOKUP(A15,Allgemein!$H$8:$I$45,2,FALSE),"")</f>
        <v/>
      </c>
      <c r="U15" s="97">
        <f>VLOOKUP(B15,Personalstamm!$D$8:$F$14,3,FALSE)</f>
        <v>8</v>
      </c>
      <c r="V15" s="97" t="str">
        <f t="shared" si="7"/>
        <v/>
      </c>
      <c r="W15" s="69" t="str">
        <f t="shared" ca="1" si="8"/>
        <v/>
      </c>
      <c r="X15" s="49"/>
      <c r="Y15" s="49"/>
      <c r="Z15" s="49"/>
      <c r="AA15" s="49"/>
    </row>
    <row r="16" spans="1:27" s="21" customFormat="1" ht="15" customHeight="1" x14ac:dyDescent="0.3">
      <c r="A16" s="39">
        <v>46333</v>
      </c>
      <c r="B16" s="89" t="str">
        <f t="shared" si="0"/>
        <v>Samstag</v>
      </c>
      <c r="C16" s="90" t="str">
        <f t="shared" si="1"/>
        <v>Wochenende</v>
      </c>
      <c r="D16" s="90"/>
      <c r="E16" s="91"/>
      <c r="F16" s="91"/>
      <c r="G16" s="91"/>
      <c r="H16" s="91"/>
      <c r="I16" s="79" t="str">
        <f t="shared" ca="1" si="2"/>
        <v/>
      </c>
      <c r="J16" s="79" t="str">
        <f t="shared" ca="1" si="3"/>
        <v/>
      </c>
      <c r="K16" s="79" t="str">
        <f ca="1">IF(I16="","",IF(AND(I16&lt;&gt;"",J16="",I16&gt;=Personalstamm!$D$20),Personalstamm!$E$20,IF(AND(I16&lt;&gt;"",J16="",I16&gt;=Personalstamm!$D$19),Personalstamm!$E$19,IF(AND(I16&lt;&gt;"",J16&lt;Personalstamm!$E$20,I16&gt;=Personalstamm!$D$20),Personalstamm!$E$20-J16,IF(AND(I16&lt;&gt;"",J16&lt;Personalstamm!E$19,I16&gt;=Personalstamm!$D$19),Personalstamm!$E$19-J16,0)))))</f>
        <v/>
      </c>
      <c r="L16" s="79" t="str">
        <f t="shared" ca="1" si="4"/>
        <v/>
      </c>
      <c r="M16" s="93" t="str">
        <f t="shared" si="5"/>
        <v/>
      </c>
      <c r="N16" s="79" t="str">
        <f>IF(OR(M16="",M16="Bitte auswählen"),"",IF(M16="Feiertag",T16*U16,IF(M16="Gleittag",0,VLOOKUP(B16,Personalstamm!$D$8:$F$14,3,FALSE))))</f>
        <v/>
      </c>
      <c r="O16" s="79">
        <f>VLOOKUP(B16,Personalstamm!$D$8:$E$14,2,FALSE)</f>
        <v>0</v>
      </c>
      <c r="P16" s="79" t="str">
        <f t="shared" ca="1" si="6"/>
        <v/>
      </c>
      <c r="Q16" s="65">
        <f t="shared" ca="1" si="9"/>
        <v>0</v>
      </c>
      <c r="R16" s="49"/>
      <c r="S16" s="69" t="str">
        <f>IF(COUNTIF(Allgemein!$H$8:$H$45,A16)&gt;0,"Feiertag","")</f>
        <v/>
      </c>
      <c r="T16" s="97" t="str">
        <f>IFERROR(VLOOKUP(A16,Allgemein!$H$8:$I$45,2,FALSE),"")</f>
        <v/>
      </c>
      <c r="U16" s="97">
        <f>VLOOKUP(B16,Personalstamm!$D$8:$F$14,3,FALSE)</f>
        <v>0</v>
      </c>
      <c r="V16" s="97" t="str">
        <f t="shared" si="7"/>
        <v/>
      </c>
      <c r="W16" s="69" t="str">
        <f t="shared" ca="1" si="8"/>
        <v/>
      </c>
      <c r="X16" s="49"/>
      <c r="Y16" s="49"/>
      <c r="Z16" s="49"/>
      <c r="AA16" s="49"/>
    </row>
    <row r="17" spans="1:27" s="21" customFormat="1" ht="15" customHeight="1" x14ac:dyDescent="0.3">
      <c r="A17" s="39">
        <v>46334</v>
      </c>
      <c r="B17" s="89" t="str">
        <f t="shared" si="0"/>
        <v>Sonntag</v>
      </c>
      <c r="C17" s="90" t="str">
        <f t="shared" si="1"/>
        <v>Wochenende</v>
      </c>
      <c r="D17" s="90"/>
      <c r="E17" s="91"/>
      <c r="F17" s="91"/>
      <c r="G17" s="91"/>
      <c r="H17" s="91"/>
      <c r="I17" s="79" t="str">
        <f t="shared" ca="1" si="2"/>
        <v/>
      </c>
      <c r="J17" s="79" t="str">
        <f t="shared" ca="1" si="3"/>
        <v/>
      </c>
      <c r="K17" s="79" t="str">
        <f ca="1">IF(I17="","",IF(AND(I17&lt;&gt;"",J17="",I17&gt;=Personalstamm!$D$20),Personalstamm!$E$20,IF(AND(I17&lt;&gt;"",J17="",I17&gt;=Personalstamm!$D$19),Personalstamm!$E$19,IF(AND(I17&lt;&gt;"",J17&lt;Personalstamm!$E$20,I17&gt;=Personalstamm!$D$20),Personalstamm!$E$20-J17,IF(AND(I17&lt;&gt;"",J17&lt;Personalstamm!E$19,I17&gt;=Personalstamm!$D$19),Personalstamm!$E$19-J17,0)))))</f>
        <v/>
      </c>
      <c r="L17" s="79" t="str">
        <f t="shared" ca="1" si="4"/>
        <v/>
      </c>
      <c r="M17" s="93" t="str">
        <f t="shared" si="5"/>
        <v/>
      </c>
      <c r="N17" s="79" t="str">
        <f>IF(OR(M17="",M17="Bitte auswählen"),"",IF(M17="Feiertag",T17*U17,IF(M17="Gleittag",0,VLOOKUP(B17,Personalstamm!$D$8:$F$14,3,FALSE))))</f>
        <v/>
      </c>
      <c r="O17" s="79">
        <f>VLOOKUP(B17,Personalstamm!$D$8:$E$14,2,FALSE)</f>
        <v>0</v>
      </c>
      <c r="P17" s="79" t="str">
        <f t="shared" ca="1" si="6"/>
        <v/>
      </c>
      <c r="Q17" s="65">
        <f t="shared" ca="1" si="9"/>
        <v>0</v>
      </c>
      <c r="R17" s="49"/>
      <c r="S17" s="69" t="str">
        <f>IF(COUNTIF(Allgemein!$H$8:$H$45,A17)&gt;0,"Feiertag","")</f>
        <v/>
      </c>
      <c r="T17" s="97" t="str">
        <f>IFERROR(VLOOKUP(A17,Allgemein!$H$8:$I$45,2,FALSE),"")</f>
        <v/>
      </c>
      <c r="U17" s="97">
        <f>VLOOKUP(B17,Personalstamm!$D$8:$F$14,3,FALSE)</f>
        <v>0</v>
      </c>
      <c r="V17" s="97" t="str">
        <f t="shared" si="7"/>
        <v/>
      </c>
      <c r="W17" s="69" t="str">
        <f t="shared" ca="1" si="8"/>
        <v/>
      </c>
      <c r="X17" s="49"/>
      <c r="Y17" s="49"/>
      <c r="Z17" s="49"/>
      <c r="AA17" s="49"/>
    </row>
    <row r="18" spans="1:27" s="21" customFormat="1" ht="15" customHeight="1" x14ac:dyDescent="0.3">
      <c r="A18" s="39">
        <v>46335</v>
      </c>
      <c r="B18" s="89" t="str">
        <f t="shared" si="0"/>
        <v>Montag</v>
      </c>
      <c r="C18" s="90" t="str">
        <f t="shared" si="1"/>
        <v>Bitte auswählen</v>
      </c>
      <c r="D18" s="90"/>
      <c r="E18" s="91"/>
      <c r="F18" s="91"/>
      <c r="G18" s="91"/>
      <c r="H18" s="91"/>
      <c r="I18" s="79" t="str">
        <f t="shared" ca="1" si="2"/>
        <v/>
      </c>
      <c r="J18" s="79" t="str">
        <f t="shared" ca="1" si="3"/>
        <v/>
      </c>
      <c r="K18" s="79" t="str">
        <f ca="1">IF(I18="","",IF(AND(I18&lt;&gt;"",J18="",I18&gt;=Personalstamm!$D$20),Personalstamm!$E$20,IF(AND(I18&lt;&gt;"",J18="",I18&gt;=Personalstamm!$D$19),Personalstamm!$E$19,IF(AND(I18&lt;&gt;"",J18&lt;Personalstamm!$E$20,I18&gt;=Personalstamm!$D$20),Personalstamm!$E$20-J18,IF(AND(I18&lt;&gt;"",J18&lt;Personalstamm!E$19,I18&gt;=Personalstamm!$D$19),Personalstamm!$E$19-J18,0)))))</f>
        <v/>
      </c>
      <c r="L18" s="79" t="str">
        <f t="shared" ca="1" si="4"/>
        <v/>
      </c>
      <c r="M18" s="93" t="str">
        <f t="shared" si="5"/>
        <v/>
      </c>
      <c r="N18" s="79" t="str">
        <f>IF(OR(M18="",M18="Bitte auswählen"),"",IF(M18="Feiertag",T18*U18,IF(M18="Gleittag",0,VLOOKUP(B18,Personalstamm!$D$8:$F$14,3,FALSE))))</f>
        <v/>
      </c>
      <c r="O18" s="79">
        <f>VLOOKUP(B18,Personalstamm!$D$8:$E$14,2,FALSE)</f>
        <v>8</v>
      </c>
      <c r="P18" s="79" t="str">
        <f t="shared" ca="1" si="6"/>
        <v/>
      </c>
      <c r="Q18" s="65">
        <f t="shared" ca="1" si="9"/>
        <v>0</v>
      </c>
      <c r="R18" s="49"/>
      <c r="S18" s="69" t="str">
        <f>IF(COUNTIF(Allgemein!$H$8:$H$45,A18)&gt;0,"Feiertag","")</f>
        <v/>
      </c>
      <c r="T18" s="97" t="str">
        <f>IFERROR(VLOOKUP(A18,Allgemein!$H$8:$I$45,2,FALSE),"")</f>
        <v/>
      </c>
      <c r="U18" s="97">
        <f>VLOOKUP(B18,Personalstamm!$D$8:$F$14,3,FALSE)</f>
        <v>8</v>
      </c>
      <c r="V18" s="97" t="str">
        <f t="shared" si="7"/>
        <v/>
      </c>
      <c r="W18" s="69" t="str">
        <f t="shared" ca="1" si="8"/>
        <v/>
      </c>
      <c r="X18" s="49"/>
      <c r="Y18" s="49"/>
      <c r="Z18" s="49"/>
      <c r="AA18" s="49"/>
    </row>
    <row r="19" spans="1:27" s="21" customFormat="1" ht="15" customHeight="1" x14ac:dyDescent="0.3">
      <c r="A19" s="39">
        <v>46336</v>
      </c>
      <c r="B19" s="89" t="str">
        <f t="shared" si="0"/>
        <v>Dienstag</v>
      </c>
      <c r="C19" s="90" t="str">
        <f t="shared" si="1"/>
        <v>Bitte auswählen</v>
      </c>
      <c r="D19" s="90"/>
      <c r="E19" s="91"/>
      <c r="F19" s="91"/>
      <c r="G19" s="91"/>
      <c r="H19" s="91"/>
      <c r="I19" s="79" t="str">
        <f t="shared" ca="1" si="2"/>
        <v/>
      </c>
      <c r="J19" s="79" t="str">
        <f t="shared" ca="1" si="3"/>
        <v/>
      </c>
      <c r="K19" s="79" t="str">
        <f ca="1">IF(I19="","",IF(AND(I19&lt;&gt;"",J19="",I19&gt;=Personalstamm!$D$20),Personalstamm!$E$20,IF(AND(I19&lt;&gt;"",J19="",I19&gt;=Personalstamm!$D$19),Personalstamm!$E$19,IF(AND(I19&lt;&gt;"",J19&lt;Personalstamm!$E$20,I19&gt;=Personalstamm!$D$20),Personalstamm!$E$20-J19,IF(AND(I19&lt;&gt;"",J19&lt;Personalstamm!E$19,I19&gt;=Personalstamm!$D$19),Personalstamm!$E$19-J19,0)))))</f>
        <v/>
      </c>
      <c r="L19" s="79" t="str">
        <f t="shared" ca="1" si="4"/>
        <v/>
      </c>
      <c r="M19" s="93" t="str">
        <f t="shared" si="5"/>
        <v/>
      </c>
      <c r="N19" s="79" t="str">
        <f>IF(OR(M19="",M19="Bitte auswählen"),"",IF(M19="Feiertag",T19*U19,IF(M19="Gleittag",0,VLOOKUP(B19,Personalstamm!$D$8:$F$14,3,FALSE))))</f>
        <v/>
      </c>
      <c r="O19" s="79">
        <f>VLOOKUP(B19,Personalstamm!$D$8:$E$14,2,FALSE)</f>
        <v>8</v>
      </c>
      <c r="P19" s="79" t="str">
        <f t="shared" ca="1" si="6"/>
        <v/>
      </c>
      <c r="Q19" s="65">
        <f t="shared" ca="1" si="9"/>
        <v>0</v>
      </c>
      <c r="R19" s="49"/>
      <c r="S19" s="69" t="str">
        <f>IF(COUNTIF(Allgemein!$H$8:$H$45,A19)&gt;0,"Feiertag","")</f>
        <v/>
      </c>
      <c r="T19" s="97" t="str">
        <f>IFERROR(VLOOKUP(A19,Allgemein!$H$8:$I$45,2,FALSE),"")</f>
        <v/>
      </c>
      <c r="U19" s="97">
        <f>VLOOKUP(B19,Personalstamm!$D$8:$F$14,3,FALSE)</f>
        <v>8</v>
      </c>
      <c r="V19" s="97" t="str">
        <f t="shared" si="7"/>
        <v/>
      </c>
      <c r="W19" s="69" t="str">
        <f t="shared" ca="1" si="8"/>
        <v/>
      </c>
      <c r="X19" s="49"/>
      <c r="Y19" s="49"/>
      <c r="Z19" s="49"/>
      <c r="AA19" s="49"/>
    </row>
    <row r="20" spans="1:27" s="21" customFormat="1" ht="15" customHeight="1" x14ac:dyDescent="0.3">
      <c r="A20" s="39">
        <v>46337</v>
      </c>
      <c r="B20" s="89" t="str">
        <f t="shared" si="0"/>
        <v>Mittwoch</v>
      </c>
      <c r="C20" s="90" t="str">
        <f t="shared" si="1"/>
        <v>Bitte auswählen</v>
      </c>
      <c r="D20" s="90"/>
      <c r="E20" s="91"/>
      <c r="F20" s="91"/>
      <c r="G20" s="91"/>
      <c r="H20" s="91"/>
      <c r="I20" s="79" t="str">
        <f t="shared" ca="1" si="2"/>
        <v/>
      </c>
      <c r="J20" s="79" t="str">
        <f t="shared" ca="1" si="3"/>
        <v/>
      </c>
      <c r="K20" s="79" t="str">
        <f ca="1">IF(I20="","",IF(AND(I20&lt;&gt;"",J20="",I20&gt;=Personalstamm!$D$20),Personalstamm!$E$20,IF(AND(I20&lt;&gt;"",J20="",I20&gt;=Personalstamm!$D$19),Personalstamm!$E$19,IF(AND(I20&lt;&gt;"",J20&lt;Personalstamm!$E$20,I20&gt;=Personalstamm!$D$20),Personalstamm!$E$20-J20,IF(AND(I20&lt;&gt;"",J20&lt;Personalstamm!E$19,I20&gt;=Personalstamm!$D$19),Personalstamm!$E$19-J20,0)))))</f>
        <v/>
      </c>
      <c r="L20" s="79" t="str">
        <f t="shared" ca="1" si="4"/>
        <v/>
      </c>
      <c r="M20" s="93" t="str">
        <f t="shared" si="5"/>
        <v/>
      </c>
      <c r="N20" s="79" t="str">
        <f>IF(OR(M20="",M20="Bitte auswählen"),"",IF(M20="Feiertag",T20*U20,IF(M20="Gleittag",0,VLOOKUP(B20,Personalstamm!$D$8:$F$14,3,FALSE))))</f>
        <v/>
      </c>
      <c r="O20" s="79">
        <f>VLOOKUP(B20,Personalstamm!$D$8:$E$14,2,FALSE)</f>
        <v>8</v>
      </c>
      <c r="P20" s="79" t="str">
        <f t="shared" ca="1" si="6"/>
        <v/>
      </c>
      <c r="Q20" s="65">
        <f t="shared" ca="1" si="9"/>
        <v>0</v>
      </c>
      <c r="R20" s="49"/>
      <c r="S20" s="69" t="str">
        <f>IF(COUNTIF(Allgemein!$H$8:$H$45,A20)&gt;0,"Feiertag","")</f>
        <v/>
      </c>
      <c r="T20" s="97" t="str">
        <f>IFERROR(VLOOKUP(A20,Allgemein!$H$8:$I$45,2,FALSE),"")</f>
        <v/>
      </c>
      <c r="U20" s="97">
        <f>VLOOKUP(B20,Personalstamm!$D$8:$F$14,3,FALSE)</f>
        <v>8</v>
      </c>
      <c r="V20" s="97" t="str">
        <f t="shared" si="7"/>
        <v/>
      </c>
      <c r="W20" s="69" t="str">
        <f t="shared" ca="1" si="8"/>
        <v/>
      </c>
      <c r="X20" s="49"/>
      <c r="Y20" s="49"/>
      <c r="Z20" s="49"/>
      <c r="AA20" s="49"/>
    </row>
    <row r="21" spans="1:27" s="21" customFormat="1" ht="15" customHeight="1" x14ac:dyDescent="0.3">
      <c r="A21" s="39">
        <v>46338</v>
      </c>
      <c r="B21" s="89" t="str">
        <f t="shared" si="0"/>
        <v>Donnerstag</v>
      </c>
      <c r="C21" s="90" t="str">
        <f t="shared" si="1"/>
        <v>Bitte auswählen</v>
      </c>
      <c r="D21" s="90"/>
      <c r="E21" s="91"/>
      <c r="F21" s="91"/>
      <c r="G21" s="91"/>
      <c r="H21" s="91"/>
      <c r="I21" s="79" t="str">
        <f t="shared" ca="1" si="2"/>
        <v/>
      </c>
      <c r="J21" s="79" t="str">
        <f t="shared" ca="1" si="3"/>
        <v/>
      </c>
      <c r="K21" s="79" t="str">
        <f ca="1">IF(I21="","",IF(AND(I21&lt;&gt;"",J21="",I21&gt;=Personalstamm!$D$20),Personalstamm!$E$20,IF(AND(I21&lt;&gt;"",J21="",I21&gt;=Personalstamm!$D$19),Personalstamm!$E$19,IF(AND(I21&lt;&gt;"",J21&lt;Personalstamm!$E$20,I21&gt;=Personalstamm!$D$20),Personalstamm!$E$20-J21,IF(AND(I21&lt;&gt;"",J21&lt;Personalstamm!E$19,I21&gt;=Personalstamm!$D$19),Personalstamm!$E$19-J21,0)))))</f>
        <v/>
      </c>
      <c r="L21" s="79" t="str">
        <f t="shared" ca="1" si="4"/>
        <v/>
      </c>
      <c r="M21" s="93" t="str">
        <f t="shared" si="5"/>
        <v/>
      </c>
      <c r="N21" s="79" t="str">
        <f>IF(OR(M21="",M21="Bitte auswählen"),"",IF(M21="Feiertag",T21*U21,IF(M21="Gleittag",0,VLOOKUP(B21,Personalstamm!$D$8:$F$14,3,FALSE))))</f>
        <v/>
      </c>
      <c r="O21" s="79">
        <f>VLOOKUP(B21,Personalstamm!$D$8:$E$14,2,FALSE)</f>
        <v>8</v>
      </c>
      <c r="P21" s="79" t="str">
        <f t="shared" ca="1" si="6"/>
        <v/>
      </c>
      <c r="Q21" s="65">
        <f t="shared" ca="1" si="9"/>
        <v>0</v>
      </c>
      <c r="R21" s="49"/>
      <c r="S21" s="69" t="str">
        <f>IF(COUNTIF(Allgemein!$H$8:$H$45,A21)&gt;0,"Feiertag","")</f>
        <v/>
      </c>
      <c r="T21" s="97" t="str">
        <f>IFERROR(VLOOKUP(A21,Allgemein!$H$8:$I$45,2,FALSE),"")</f>
        <v/>
      </c>
      <c r="U21" s="97">
        <f>VLOOKUP(B21,Personalstamm!$D$8:$F$14,3,FALSE)</f>
        <v>8</v>
      </c>
      <c r="V21" s="97" t="str">
        <f t="shared" si="7"/>
        <v/>
      </c>
      <c r="W21" s="69" t="str">
        <f t="shared" ca="1" si="8"/>
        <v/>
      </c>
      <c r="X21" s="49"/>
      <c r="Y21" s="49"/>
      <c r="Z21" s="49"/>
      <c r="AA21" s="49"/>
    </row>
    <row r="22" spans="1:27" s="21" customFormat="1" ht="15" customHeight="1" x14ac:dyDescent="0.3">
      <c r="A22" s="39">
        <v>46339</v>
      </c>
      <c r="B22" s="89" t="str">
        <f t="shared" si="0"/>
        <v>Freitag</v>
      </c>
      <c r="C22" s="90" t="str">
        <f t="shared" si="1"/>
        <v>Bitte auswählen</v>
      </c>
      <c r="D22" s="90"/>
      <c r="E22" s="91"/>
      <c r="F22" s="91"/>
      <c r="G22" s="91"/>
      <c r="H22" s="91"/>
      <c r="I22" s="79" t="str">
        <f t="shared" ca="1" si="2"/>
        <v/>
      </c>
      <c r="J22" s="79" t="str">
        <f t="shared" ca="1" si="3"/>
        <v/>
      </c>
      <c r="K22" s="79" t="str">
        <f ca="1">IF(I22="","",IF(AND(I22&lt;&gt;"",J22="",I22&gt;=Personalstamm!$D$20),Personalstamm!$E$20,IF(AND(I22&lt;&gt;"",J22="",I22&gt;=Personalstamm!$D$19),Personalstamm!$E$19,IF(AND(I22&lt;&gt;"",J22&lt;Personalstamm!$E$20,I22&gt;=Personalstamm!$D$20),Personalstamm!$E$20-J22,IF(AND(I22&lt;&gt;"",J22&lt;Personalstamm!E$19,I22&gt;=Personalstamm!$D$19),Personalstamm!$E$19-J22,0)))))</f>
        <v/>
      </c>
      <c r="L22" s="79" t="str">
        <f t="shared" ca="1" si="4"/>
        <v/>
      </c>
      <c r="M22" s="93" t="str">
        <f t="shared" si="5"/>
        <v/>
      </c>
      <c r="N22" s="79" t="str">
        <f>IF(OR(M22="",M22="Bitte auswählen"),"",IF(M22="Feiertag",T22*U22,IF(M22="Gleittag",0,VLOOKUP(B22,Personalstamm!$D$8:$F$14,3,FALSE))))</f>
        <v/>
      </c>
      <c r="O22" s="79">
        <f>VLOOKUP(B22,Personalstamm!$D$8:$E$14,2,FALSE)</f>
        <v>8</v>
      </c>
      <c r="P22" s="79" t="str">
        <f t="shared" ca="1" si="6"/>
        <v/>
      </c>
      <c r="Q22" s="65">
        <f t="shared" ca="1" si="9"/>
        <v>0</v>
      </c>
      <c r="R22" s="49"/>
      <c r="S22" s="69" t="str">
        <f>IF(COUNTIF(Allgemein!$H$8:$H$45,A22)&gt;0,"Feiertag","")</f>
        <v/>
      </c>
      <c r="T22" s="97" t="str">
        <f>IFERROR(VLOOKUP(A22,Allgemein!$H$8:$I$45,2,FALSE),"")</f>
        <v/>
      </c>
      <c r="U22" s="97">
        <f>VLOOKUP(B22,Personalstamm!$D$8:$F$14,3,FALSE)</f>
        <v>8</v>
      </c>
      <c r="V22" s="97" t="str">
        <f t="shared" si="7"/>
        <v/>
      </c>
      <c r="W22" s="69" t="str">
        <f t="shared" ca="1" si="8"/>
        <v/>
      </c>
      <c r="X22" s="49"/>
      <c r="Y22" s="49"/>
      <c r="Z22" s="49"/>
      <c r="AA22" s="49"/>
    </row>
    <row r="23" spans="1:27" s="21" customFormat="1" ht="15" customHeight="1" x14ac:dyDescent="0.3">
      <c r="A23" s="39">
        <v>46340</v>
      </c>
      <c r="B23" s="89" t="str">
        <f t="shared" si="0"/>
        <v>Samstag</v>
      </c>
      <c r="C23" s="90" t="str">
        <f t="shared" si="1"/>
        <v>Wochenende</v>
      </c>
      <c r="D23" s="90"/>
      <c r="E23" s="91"/>
      <c r="F23" s="91"/>
      <c r="G23" s="91"/>
      <c r="H23" s="91"/>
      <c r="I23" s="79" t="str">
        <f t="shared" ca="1" si="2"/>
        <v/>
      </c>
      <c r="J23" s="79" t="str">
        <f t="shared" ca="1" si="3"/>
        <v/>
      </c>
      <c r="K23" s="79" t="str">
        <f ca="1">IF(I23="","",IF(AND(I23&lt;&gt;"",J23="",I23&gt;=Personalstamm!$D$20),Personalstamm!$E$20,IF(AND(I23&lt;&gt;"",J23="",I23&gt;=Personalstamm!$D$19),Personalstamm!$E$19,IF(AND(I23&lt;&gt;"",J23&lt;Personalstamm!$E$20,I23&gt;=Personalstamm!$D$20),Personalstamm!$E$20-J23,IF(AND(I23&lt;&gt;"",J23&lt;Personalstamm!E$19,I23&gt;=Personalstamm!$D$19),Personalstamm!$E$19-J23,0)))))</f>
        <v/>
      </c>
      <c r="L23" s="79" t="str">
        <f t="shared" ca="1" si="4"/>
        <v/>
      </c>
      <c r="M23" s="93" t="str">
        <f t="shared" si="5"/>
        <v/>
      </c>
      <c r="N23" s="79" t="str">
        <f>IF(OR(M23="",M23="Bitte auswählen"),"",IF(M23="Feiertag",T23*U23,IF(M23="Gleittag",0,VLOOKUP(B23,Personalstamm!$D$8:$F$14,3,FALSE))))</f>
        <v/>
      </c>
      <c r="O23" s="79">
        <f>VLOOKUP(B23,Personalstamm!$D$8:$E$14,2,FALSE)</f>
        <v>0</v>
      </c>
      <c r="P23" s="79" t="str">
        <f t="shared" ca="1" si="6"/>
        <v/>
      </c>
      <c r="Q23" s="65">
        <f t="shared" ca="1" si="9"/>
        <v>0</v>
      </c>
      <c r="R23" s="49"/>
      <c r="S23" s="69" t="str">
        <f>IF(COUNTIF(Allgemein!$H$8:$H$45,A23)&gt;0,"Feiertag","")</f>
        <v/>
      </c>
      <c r="T23" s="97" t="str">
        <f>IFERROR(VLOOKUP(A23,Allgemein!$H$8:$I$45,2,FALSE),"")</f>
        <v/>
      </c>
      <c r="U23" s="97">
        <f>VLOOKUP(B23,Personalstamm!$D$8:$F$14,3,FALSE)</f>
        <v>0</v>
      </c>
      <c r="V23" s="97" t="str">
        <f t="shared" si="7"/>
        <v/>
      </c>
      <c r="W23" s="69" t="str">
        <f t="shared" ca="1" si="8"/>
        <v/>
      </c>
      <c r="X23" s="49"/>
      <c r="Y23" s="49"/>
      <c r="Z23" s="49"/>
      <c r="AA23" s="49"/>
    </row>
    <row r="24" spans="1:27" s="21" customFormat="1" ht="15" customHeight="1" x14ac:dyDescent="0.3">
      <c r="A24" s="39">
        <v>46341</v>
      </c>
      <c r="B24" s="89" t="str">
        <f t="shared" si="0"/>
        <v>Sonntag</v>
      </c>
      <c r="C24" s="90" t="str">
        <f t="shared" si="1"/>
        <v>Wochenende</v>
      </c>
      <c r="D24" s="90"/>
      <c r="E24" s="91"/>
      <c r="F24" s="91"/>
      <c r="G24" s="91"/>
      <c r="H24" s="91"/>
      <c r="I24" s="79" t="str">
        <f t="shared" ca="1" si="2"/>
        <v/>
      </c>
      <c r="J24" s="79" t="str">
        <f t="shared" ca="1" si="3"/>
        <v/>
      </c>
      <c r="K24" s="79" t="str">
        <f ca="1">IF(I24="","",IF(AND(I24&lt;&gt;"",J24="",I24&gt;=Personalstamm!$D$20),Personalstamm!$E$20,IF(AND(I24&lt;&gt;"",J24="",I24&gt;=Personalstamm!$D$19),Personalstamm!$E$19,IF(AND(I24&lt;&gt;"",J24&lt;Personalstamm!$E$20,I24&gt;=Personalstamm!$D$20),Personalstamm!$E$20-J24,IF(AND(I24&lt;&gt;"",J24&lt;Personalstamm!E$19,I24&gt;=Personalstamm!$D$19),Personalstamm!$E$19-J24,0)))))</f>
        <v/>
      </c>
      <c r="L24" s="79" t="str">
        <f t="shared" ca="1" si="4"/>
        <v/>
      </c>
      <c r="M24" s="93" t="str">
        <f t="shared" si="5"/>
        <v/>
      </c>
      <c r="N24" s="79" t="str">
        <f>IF(OR(M24="",M24="Bitte auswählen"),"",IF(M24="Feiertag",T24*U24,IF(M24="Gleittag",0,VLOOKUP(B24,Personalstamm!$D$8:$F$14,3,FALSE))))</f>
        <v/>
      </c>
      <c r="O24" s="79">
        <f>VLOOKUP(B24,Personalstamm!$D$8:$E$14,2,FALSE)</f>
        <v>0</v>
      </c>
      <c r="P24" s="79" t="str">
        <f t="shared" ca="1" si="6"/>
        <v/>
      </c>
      <c r="Q24" s="65">
        <f t="shared" ca="1" si="9"/>
        <v>0</v>
      </c>
      <c r="R24" s="49"/>
      <c r="S24" s="69" t="str">
        <f>IF(COUNTIF(Allgemein!$H$8:$H$45,A24)&gt;0,"Feiertag","")</f>
        <v>Feiertag</v>
      </c>
      <c r="T24" s="97">
        <f>IFERROR(VLOOKUP(A24,Allgemein!$H$8:$I$45,2,FALSE),"")</f>
        <v>0</v>
      </c>
      <c r="U24" s="97">
        <f>VLOOKUP(B24,Personalstamm!$D$8:$F$14,3,FALSE)</f>
        <v>0</v>
      </c>
      <c r="V24" s="97" t="str">
        <f t="shared" si="7"/>
        <v/>
      </c>
      <c r="W24" s="69" t="str">
        <f t="shared" ca="1" si="8"/>
        <v/>
      </c>
      <c r="X24" s="49"/>
      <c r="Y24" s="49"/>
      <c r="Z24" s="49"/>
      <c r="AA24" s="49"/>
    </row>
    <row r="25" spans="1:27" s="21" customFormat="1" ht="15" customHeight="1" x14ac:dyDescent="0.3">
      <c r="A25" s="39">
        <v>46342</v>
      </c>
      <c r="B25" s="89" t="str">
        <f t="shared" si="0"/>
        <v>Montag</v>
      </c>
      <c r="C25" s="90" t="str">
        <f t="shared" si="1"/>
        <v>Bitte auswählen</v>
      </c>
      <c r="D25" s="90"/>
      <c r="E25" s="91"/>
      <c r="F25" s="91"/>
      <c r="G25" s="91"/>
      <c r="H25" s="91"/>
      <c r="I25" s="79" t="str">
        <f t="shared" ca="1" si="2"/>
        <v/>
      </c>
      <c r="J25" s="79" t="str">
        <f t="shared" ca="1" si="3"/>
        <v/>
      </c>
      <c r="K25" s="79" t="str">
        <f ca="1">IF(I25="","",IF(AND(I25&lt;&gt;"",J25="",I25&gt;=Personalstamm!$D$20),Personalstamm!$E$20,IF(AND(I25&lt;&gt;"",J25="",I25&gt;=Personalstamm!$D$19),Personalstamm!$E$19,IF(AND(I25&lt;&gt;"",J25&lt;Personalstamm!$E$20,I25&gt;=Personalstamm!$D$20),Personalstamm!$E$20-J25,IF(AND(I25&lt;&gt;"",J25&lt;Personalstamm!E$19,I25&gt;=Personalstamm!$D$19),Personalstamm!$E$19-J25,0)))))</f>
        <v/>
      </c>
      <c r="L25" s="79" t="str">
        <f t="shared" ca="1" si="4"/>
        <v/>
      </c>
      <c r="M25" s="93" t="str">
        <f t="shared" si="5"/>
        <v/>
      </c>
      <c r="N25" s="79" t="str">
        <f>IF(OR(M25="",M25="Bitte auswählen"),"",IF(M25="Feiertag",T25*U25,IF(M25="Gleittag",0,VLOOKUP(B25,Personalstamm!$D$8:$F$14,3,FALSE))))</f>
        <v/>
      </c>
      <c r="O25" s="79">
        <f>VLOOKUP(B25,Personalstamm!$D$8:$E$14,2,FALSE)</f>
        <v>8</v>
      </c>
      <c r="P25" s="79" t="str">
        <f t="shared" ca="1" si="6"/>
        <v/>
      </c>
      <c r="Q25" s="65">
        <f t="shared" ca="1" si="9"/>
        <v>0</v>
      </c>
      <c r="R25" s="49"/>
      <c r="S25" s="69" t="str">
        <f>IF(COUNTIF(Allgemein!$H$8:$H$45,A25)&gt;0,"Feiertag","")</f>
        <v/>
      </c>
      <c r="T25" s="97" t="str">
        <f>IFERROR(VLOOKUP(A25,Allgemein!$H$8:$I$45,2,FALSE),"")</f>
        <v/>
      </c>
      <c r="U25" s="97">
        <f>VLOOKUP(B25,Personalstamm!$D$8:$F$14,3,FALSE)</f>
        <v>8</v>
      </c>
      <c r="V25" s="97" t="str">
        <f t="shared" si="7"/>
        <v/>
      </c>
      <c r="W25" s="69" t="str">
        <f t="shared" ca="1" si="8"/>
        <v/>
      </c>
      <c r="X25" s="49"/>
      <c r="Y25" s="49"/>
      <c r="Z25" s="49"/>
      <c r="AA25" s="49"/>
    </row>
    <row r="26" spans="1:27" s="21" customFormat="1" ht="15" customHeight="1" x14ac:dyDescent="0.3">
      <c r="A26" s="39">
        <v>46343</v>
      </c>
      <c r="B26" s="89" t="str">
        <f t="shared" si="0"/>
        <v>Dienstag</v>
      </c>
      <c r="C26" s="90" t="str">
        <f t="shared" si="1"/>
        <v>Bitte auswählen</v>
      </c>
      <c r="D26" s="90"/>
      <c r="E26" s="91"/>
      <c r="F26" s="91"/>
      <c r="G26" s="91"/>
      <c r="H26" s="91"/>
      <c r="I26" s="79" t="str">
        <f t="shared" ca="1" si="2"/>
        <v/>
      </c>
      <c r="J26" s="79" t="str">
        <f t="shared" ca="1" si="3"/>
        <v/>
      </c>
      <c r="K26" s="79" t="str">
        <f ca="1">IF(I26="","",IF(AND(I26&lt;&gt;"",J26="",I26&gt;=Personalstamm!$D$20),Personalstamm!$E$20,IF(AND(I26&lt;&gt;"",J26="",I26&gt;=Personalstamm!$D$19),Personalstamm!$E$19,IF(AND(I26&lt;&gt;"",J26&lt;Personalstamm!$E$20,I26&gt;=Personalstamm!$D$20),Personalstamm!$E$20-J26,IF(AND(I26&lt;&gt;"",J26&lt;Personalstamm!E$19,I26&gt;=Personalstamm!$D$19),Personalstamm!$E$19-J26,0)))))</f>
        <v/>
      </c>
      <c r="L26" s="79" t="str">
        <f t="shared" ca="1" si="4"/>
        <v/>
      </c>
      <c r="M26" s="93" t="str">
        <f t="shared" si="5"/>
        <v/>
      </c>
      <c r="N26" s="79" t="str">
        <f>IF(OR(M26="",M26="Bitte auswählen"),"",IF(M26="Feiertag",T26*U26,IF(M26="Gleittag",0,VLOOKUP(B26,Personalstamm!$D$8:$F$14,3,FALSE))))</f>
        <v/>
      </c>
      <c r="O26" s="79">
        <f>VLOOKUP(B26,Personalstamm!$D$8:$E$14,2,FALSE)</f>
        <v>8</v>
      </c>
      <c r="P26" s="79" t="str">
        <f t="shared" ca="1" si="6"/>
        <v/>
      </c>
      <c r="Q26" s="65">
        <f t="shared" ca="1" si="9"/>
        <v>0</v>
      </c>
      <c r="R26" s="49"/>
      <c r="S26" s="69" t="str">
        <f>IF(COUNTIF(Allgemein!$H$8:$H$45,A26)&gt;0,"Feiertag","")</f>
        <v/>
      </c>
      <c r="T26" s="97" t="str">
        <f>IFERROR(VLOOKUP(A26,Allgemein!$H$8:$I$45,2,FALSE),"")</f>
        <v/>
      </c>
      <c r="U26" s="97">
        <f>VLOOKUP(B26,Personalstamm!$D$8:$F$14,3,FALSE)</f>
        <v>8</v>
      </c>
      <c r="V26" s="97" t="str">
        <f t="shared" si="7"/>
        <v/>
      </c>
      <c r="W26" s="69" t="str">
        <f t="shared" ca="1" si="8"/>
        <v/>
      </c>
      <c r="X26" s="49"/>
      <c r="Y26" s="49"/>
      <c r="Z26" s="49"/>
      <c r="AA26" s="49"/>
    </row>
    <row r="27" spans="1:27" s="21" customFormat="1" ht="15" customHeight="1" x14ac:dyDescent="0.3">
      <c r="A27" s="39">
        <v>46344</v>
      </c>
      <c r="B27" s="89" t="str">
        <f t="shared" si="0"/>
        <v>Mittwoch</v>
      </c>
      <c r="C27" s="90" t="str">
        <f t="shared" si="1"/>
        <v>Bitte auswählen</v>
      </c>
      <c r="D27" s="90"/>
      <c r="E27" s="91"/>
      <c r="F27" s="91"/>
      <c r="G27" s="91"/>
      <c r="H27" s="91"/>
      <c r="I27" s="79" t="str">
        <f t="shared" ca="1" si="2"/>
        <v/>
      </c>
      <c r="J27" s="79" t="str">
        <f t="shared" ca="1" si="3"/>
        <v/>
      </c>
      <c r="K27" s="79" t="str">
        <f ca="1">IF(I27="","",IF(AND(I27&lt;&gt;"",J27="",I27&gt;=Personalstamm!$D$20),Personalstamm!$E$20,IF(AND(I27&lt;&gt;"",J27="",I27&gt;=Personalstamm!$D$19),Personalstamm!$E$19,IF(AND(I27&lt;&gt;"",J27&lt;Personalstamm!$E$20,I27&gt;=Personalstamm!$D$20),Personalstamm!$E$20-J27,IF(AND(I27&lt;&gt;"",J27&lt;Personalstamm!E$19,I27&gt;=Personalstamm!$D$19),Personalstamm!$E$19-J27,0)))))</f>
        <v/>
      </c>
      <c r="L27" s="79" t="str">
        <f t="shared" ca="1" si="4"/>
        <v/>
      </c>
      <c r="M27" s="93" t="str">
        <f t="shared" si="5"/>
        <v/>
      </c>
      <c r="N27" s="79" t="str">
        <f>IF(OR(M27="",M27="Bitte auswählen"),"",IF(M27="Feiertag",T27*U27,IF(M27="Gleittag",0,VLOOKUP(B27,Personalstamm!$D$8:$F$14,3,FALSE))))</f>
        <v/>
      </c>
      <c r="O27" s="79">
        <f>VLOOKUP(B27,Personalstamm!$D$8:$E$14,2,FALSE)</f>
        <v>8</v>
      </c>
      <c r="P27" s="79" t="str">
        <f t="shared" ca="1" si="6"/>
        <v/>
      </c>
      <c r="Q27" s="65">
        <f t="shared" ca="1" si="9"/>
        <v>0</v>
      </c>
      <c r="R27" s="49"/>
      <c r="S27" s="69" t="str">
        <f>IF(COUNTIF(Allgemein!$H$8:$H$45,A27)&gt;0,"Feiertag","")</f>
        <v>Feiertag</v>
      </c>
      <c r="T27" s="97">
        <f>IFERROR(VLOOKUP(A27,Allgemein!$H$8:$I$45,2,FALSE),"")</f>
        <v>0</v>
      </c>
      <c r="U27" s="97">
        <f>VLOOKUP(B27,Personalstamm!$D$8:$F$14,3,FALSE)</f>
        <v>8</v>
      </c>
      <c r="V27" s="97" t="str">
        <f t="shared" si="7"/>
        <v/>
      </c>
      <c r="W27" s="69" t="str">
        <f t="shared" ca="1" si="8"/>
        <v/>
      </c>
      <c r="X27" s="49"/>
      <c r="Y27" s="49"/>
      <c r="Z27" s="49"/>
      <c r="AA27" s="49"/>
    </row>
    <row r="28" spans="1:27" s="21" customFormat="1" ht="15" customHeight="1" x14ac:dyDescent="0.3">
      <c r="A28" s="39">
        <v>46345</v>
      </c>
      <c r="B28" s="89" t="str">
        <f t="shared" si="0"/>
        <v>Donnerstag</v>
      </c>
      <c r="C28" s="90" t="str">
        <f t="shared" si="1"/>
        <v>Bitte auswählen</v>
      </c>
      <c r="D28" s="90"/>
      <c r="E28" s="91"/>
      <c r="F28" s="91"/>
      <c r="G28" s="91"/>
      <c r="H28" s="91"/>
      <c r="I28" s="79" t="str">
        <f t="shared" ca="1" si="2"/>
        <v/>
      </c>
      <c r="J28" s="79" t="str">
        <f t="shared" ca="1" si="3"/>
        <v/>
      </c>
      <c r="K28" s="79" t="str">
        <f ca="1">IF(I28="","",IF(AND(I28&lt;&gt;"",J28="",I28&gt;=Personalstamm!$D$20),Personalstamm!$E$20,IF(AND(I28&lt;&gt;"",J28="",I28&gt;=Personalstamm!$D$19),Personalstamm!$E$19,IF(AND(I28&lt;&gt;"",J28&lt;Personalstamm!$E$20,I28&gt;=Personalstamm!$D$20),Personalstamm!$E$20-J28,IF(AND(I28&lt;&gt;"",J28&lt;Personalstamm!E$19,I28&gt;=Personalstamm!$D$19),Personalstamm!$E$19-J28,0)))))</f>
        <v/>
      </c>
      <c r="L28" s="79" t="str">
        <f t="shared" ca="1" si="4"/>
        <v/>
      </c>
      <c r="M28" s="93" t="str">
        <f t="shared" si="5"/>
        <v/>
      </c>
      <c r="N28" s="79" t="str">
        <f>IF(OR(M28="",M28="Bitte auswählen"),"",IF(M28="Feiertag",T28*U28,IF(M28="Gleittag",0,VLOOKUP(B28,Personalstamm!$D$8:$F$14,3,FALSE))))</f>
        <v/>
      </c>
      <c r="O28" s="79">
        <f>VLOOKUP(B28,Personalstamm!$D$8:$E$14,2,FALSE)</f>
        <v>8</v>
      </c>
      <c r="P28" s="79" t="str">
        <f t="shared" ca="1" si="6"/>
        <v/>
      </c>
      <c r="Q28" s="65">
        <f t="shared" ca="1" si="9"/>
        <v>0</v>
      </c>
      <c r="R28" s="49"/>
      <c r="S28" s="69" t="str">
        <f>IF(COUNTIF(Allgemein!$H$8:$H$45,A28)&gt;0,"Feiertag","")</f>
        <v/>
      </c>
      <c r="T28" s="97" t="str">
        <f>IFERROR(VLOOKUP(A28,Allgemein!$H$8:$I$45,2,FALSE),"")</f>
        <v/>
      </c>
      <c r="U28" s="97">
        <f>VLOOKUP(B28,Personalstamm!$D$8:$F$14,3,FALSE)</f>
        <v>8</v>
      </c>
      <c r="V28" s="97" t="str">
        <f t="shared" si="7"/>
        <v/>
      </c>
      <c r="W28" s="69" t="str">
        <f t="shared" ca="1" si="8"/>
        <v/>
      </c>
      <c r="X28" s="49"/>
      <c r="Y28" s="49"/>
      <c r="Z28" s="49"/>
      <c r="AA28" s="49"/>
    </row>
    <row r="29" spans="1:27" s="21" customFormat="1" ht="15" customHeight="1" x14ac:dyDescent="0.3">
      <c r="A29" s="39">
        <v>46346</v>
      </c>
      <c r="B29" s="89" t="str">
        <f t="shared" si="0"/>
        <v>Freitag</v>
      </c>
      <c r="C29" s="90" t="str">
        <f t="shared" si="1"/>
        <v>Bitte auswählen</v>
      </c>
      <c r="D29" s="90"/>
      <c r="E29" s="91"/>
      <c r="F29" s="91"/>
      <c r="G29" s="91"/>
      <c r="H29" s="91"/>
      <c r="I29" s="79" t="str">
        <f t="shared" ca="1" si="2"/>
        <v/>
      </c>
      <c r="J29" s="79" t="str">
        <f t="shared" ca="1" si="3"/>
        <v/>
      </c>
      <c r="K29" s="79" t="str">
        <f ca="1">IF(I29="","",IF(AND(I29&lt;&gt;"",J29="",I29&gt;=Personalstamm!$D$20),Personalstamm!$E$20,IF(AND(I29&lt;&gt;"",J29="",I29&gt;=Personalstamm!$D$19),Personalstamm!$E$19,IF(AND(I29&lt;&gt;"",J29&lt;Personalstamm!$E$20,I29&gt;=Personalstamm!$D$20),Personalstamm!$E$20-J29,IF(AND(I29&lt;&gt;"",J29&lt;Personalstamm!E$19,I29&gt;=Personalstamm!$D$19),Personalstamm!$E$19-J29,0)))))</f>
        <v/>
      </c>
      <c r="L29" s="79" t="str">
        <f t="shared" ca="1" si="4"/>
        <v/>
      </c>
      <c r="M29" s="93" t="str">
        <f t="shared" si="5"/>
        <v/>
      </c>
      <c r="N29" s="79" t="str">
        <f>IF(OR(M29="",M29="Bitte auswählen"),"",IF(M29="Feiertag",T29*U29,IF(M29="Gleittag",0,VLOOKUP(B29,Personalstamm!$D$8:$F$14,3,FALSE))))</f>
        <v/>
      </c>
      <c r="O29" s="79">
        <f>VLOOKUP(B29,Personalstamm!$D$8:$E$14,2,FALSE)</f>
        <v>8</v>
      </c>
      <c r="P29" s="79" t="str">
        <f t="shared" ca="1" si="6"/>
        <v/>
      </c>
      <c r="Q29" s="65">
        <f t="shared" ca="1" si="9"/>
        <v>0</v>
      </c>
      <c r="R29" s="49"/>
      <c r="S29" s="69" t="str">
        <f>IF(COUNTIF(Allgemein!$H$8:$H$45,A29)&gt;0,"Feiertag","")</f>
        <v/>
      </c>
      <c r="T29" s="97" t="str">
        <f>IFERROR(VLOOKUP(A29,Allgemein!$H$8:$I$45,2,FALSE),"")</f>
        <v/>
      </c>
      <c r="U29" s="97">
        <f>VLOOKUP(B29,Personalstamm!$D$8:$F$14,3,FALSE)</f>
        <v>8</v>
      </c>
      <c r="V29" s="97" t="str">
        <f t="shared" si="7"/>
        <v/>
      </c>
      <c r="W29" s="69" t="str">
        <f t="shared" ca="1" si="8"/>
        <v/>
      </c>
      <c r="X29" s="49"/>
      <c r="Y29" s="49"/>
      <c r="Z29" s="49"/>
      <c r="AA29" s="49"/>
    </row>
    <row r="30" spans="1:27" s="21" customFormat="1" ht="15" customHeight="1" x14ac:dyDescent="0.3">
      <c r="A30" s="39">
        <v>46347</v>
      </c>
      <c r="B30" s="89" t="str">
        <f t="shared" si="0"/>
        <v>Samstag</v>
      </c>
      <c r="C30" s="90" t="str">
        <f t="shared" si="1"/>
        <v>Wochenende</v>
      </c>
      <c r="D30" s="90"/>
      <c r="E30" s="91"/>
      <c r="F30" s="91"/>
      <c r="G30" s="91"/>
      <c r="H30" s="91"/>
      <c r="I30" s="79" t="str">
        <f t="shared" ca="1" si="2"/>
        <v/>
      </c>
      <c r="J30" s="79" t="str">
        <f t="shared" ca="1" si="3"/>
        <v/>
      </c>
      <c r="K30" s="79" t="str">
        <f ca="1">IF(I30="","",IF(AND(I30&lt;&gt;"",J30="",I30&gt;=Personalstamm!$D$20),Personalstamm!$E$20,IF(AND(I30&lt;&gt;"",J30="",I30&gt;=Personalstamm!$D$19),Personalstamm!$E$19,IF(AND(I30&lt;&gt;"",J30&lt;Personalstamm!$E$20,I30&gt;=Personalstamm!$D$20),Personalstamm!$E$20-J30,IF(AND(I30&lt;&gt;"",J30&lt;Personalstamm!E$19,I30&gt;=Personalstamm!$D$19),Personalstamm!$E$19-J30,0)))))</f>
        <v/>
      </c>
      <c r="L30" s="79" t="str">
        <f t="shared" ca="1" si="4"/>
        <v/>
      </c>
      <c r="M30" s="93" t="str">
        <f t="shared" si="5"/>
        <v/>
      </c>
      <c r="N30" s="79" t="str">
        <f>IF(OR(M30="",M30="Bitte auswählen"),"",IF(M30="Feiertag",T30*U30,IF(M30="Gleittag",0,VLOOKUP(B30,Personalstamm!$D$8:$F$14,3,FALSE))))</f>
        <v/>
      </c>
      <c r="O30" s="79">
        <f>VLOOKUP(B30,Personalstamm!$D$8:$E$14,2,FALSE)</f>
        <v>0</v>
      </c>
      <c r="P30" s="79" t="str">
        <f t="shared" ca="1" si="6"/>
        <v/>
      </c>
      <c r="Q30" s="65">
        <f t="shared" ca="1" si="9"/>
        <v>0</v>
      </c>
      <c r="R30" s="49"/>
      <c r="S30" s="69" t="str">
        <f>IF(COUNTIF(Allgemein!$H$8:$H$45,A30)&gt;0,"Feiertag","")</f>
        <v/>
      </c>
      <c r="T30" s="97" t="str">
        <f>IFERROR(VLOOKUP(A30,Allgemein!$H$8:$I$45,2,FALSE),"")</f>
        <v/>
      </c>
      <c r="U30" s="97">
        <f>VLOOKUP(B30,Personalstamm!$D$8:$F$14,3,FALSE)</f>
        <v>0</v>
      </c>
      <c r="V30" s="97" t="str">
        <f t="shared" si="7"/>
        <v/>
      </c>
      <c r="W30" s="69" t="str">
        <f t="shared" ca="1" si="8"/>
        <v/>
      </c>
      <c r="X30" s="49"/>
      <c r="Y30" s="49"/>
      <c r="Z30" s="49"/>
      <c r="AA30" s="49"/>
    </row>
    <row r="31" spans="1:27" s="21" customFormat="1" ht="15" customHeight="1" x14ac:dyDescent="0.3">
      <c r="A31" s="39">
        <v>46348</v>
      </c>
      <c r="B31" s="89" t="str">
        <f t="shared" si="0"/>
        <v>Sonntag</v>
      </c>
      <c r="C31" s="90" t="str">
        <f t="shared" si="1"/>
        <v>Wochenende</v>
      </c>
      <c r="D31" s="90"/>
      <c r="E31" s="91"/>
      <c r="F31" s="91"/>
      <c r="G31" s="91"/>
      <c r="H31" s="91"/>
      <c r="I31" s="79" t="str">
        <f t="shared" ca="1" si="2"/>
        <v/>
      </c>
      <c r="J31" s="79" t="str">
        <f t="shared" ca="1" si="3"/>
        <v/>
      </c>
      <c r="K31" s="79" t="str">
        <f ca="1">IF(I31="","",IF(AND(I31&lt;&gt;"",J31="",I31&gt;=Personalstamm!$D$20),Personalstamm!$E$20,IF(AND(I31&lt;&gt;"",J31="",I31&gt;=Personalstamm!$D$19),Personalstamm!$E$19,IF(AND(I31&lt;&gt;"",J31&lt;Personalstamm!$E$20,I31&gt;=Personalstamm!$D$20),Personalstamm!$E$20-J31,IF(AND(I31&lt;&gt;"",J31&lt;Personalstamm!E$19,I31&gt;=Personalstamm!$D$19),Personalstamm!$E$19-J31,0)))))</f>
        <v/>
      </c>
      <c r="L31" s="79" t="str">
        <f t="shared" ca="1" si="4"/>
        <v/>
      </c>
      <c r="M31" s="93" t="str">
        <f t="shared" si="5"/>
        <v/>
      </c>
      <c r="N31" s="79" t="str">
        <f>IF(OR(M31="",M31="Bitte auswählen"),"",IF(M31="Feiertag",T31*U31,IF(M31="Gleittag",0,VLOOKUP(B31,Personalstamm!$D$8:$F$14,3,FALSE))))</f>
        <v/>
      </c>
      <c r="O31" s="79">
        <f>VLOOKUP(B31,Personalstamm!$D$8:$E$14,2,FALSE)</f>
        <v>0</v>
      </c>
      <c r="P31" s="79" t="str">
        <f t="shared" ca="1" si="6"/>
        <v/>
      </c>
      <c r="Q31" s="65">
        <f t="shared" ca="1" si="9"/>
        <v>0</v>
      </c>
      <c r="R31" s="49"/>
      <c r="S31" s="69" t="str">
        <f>IF(COUNTIF(Allgemein!$H$8:$H$45,A31)&gt;0,"Feiertag","")</f>
        <v>Feiertag</v>
      </c>
      <c r="T31" s="97">
        <f>IFERROR(VLOOKUP(A31,Allgemein!$H$8:$I$45,2,FALSE),"")</f>
        <v>0</v>
      </c>
      <c r="U31" s="97">
        <f>VLOOKUP(B31,Personalstamm!$D$8:$F$14,3,FALSE)</f>
        <v>0</v>
      </c>
      <c r="V31" s="97" t="str">
        <f t="shared" si="7"/>
        <v/>
      </c>
      <c r="W31" s="69" t="str">
        <f t="shared" ca="1" si="8"/>
        <v/>
      </c>
      <c r="X31" s="49"/>
      <c r="Y31" s="49"/>
      <c r="Z31" s="49"/>
      <c r="AA31" s="49"/>
    </row>
    <row r="32" spans="1:27" s="21" customFormat="1" ht="15" customHeight="1" x14ac:dyDescent="0.3">
      <c r="A32" s="39">
        <v>46349</v>
      </c>
      <c r="B32" s="89" t="str">
        <f t="shared" si="0"/>
        <v>Montag</v>
      </c>
      <c r="C32" s="90" t="str">
        <f t="shared" si="1"/>
        <v>Bitte auswählen</v>
      </c>
      <c r="D32" s="90"/>
      <c r="E32" s="91"/>
      <c r="F32" s="91"/>
      <c r="G32" s="91"/>
      <c r="H32" s="91"/>
      <c r="I32" s="79" t="str">
        <f t="shared" ca="1" si="2"/>
        <v/>
      </c>
      <c r="J32" s="79" t="str">
        <f t="shared" ca="1" si="3"/>
        <v/>
      </c>
      <c r="K32" s="79" t="str">
        <f ca="1">IF(I32="","",IF(AND(I32&lt;&gt;"",J32="",I32&gt;=Personalstamm!$D$20),Personalstamm!$E$20,IF(AND(I32&lt;&gt;"",J32="",I32&gt;=Personalstamm!$D$19),Personalstamm!$E$19,IF(AND(I32&lt;&gt;"",J32&lt;Personalstamm!$E$20,I32&gt;=Personalstamm!$D$20),Personalstamm!$E$20-J32,IF(AND(I32&lt;&gt;"",J32&lt;Personalstamm!E$19,I32&gt;=Personalstamm!$D$19),Personalstamm!$E$19-J32,0)))))</f>
        <v/>
      </c>
      <c r="L32" s="79" t="str">
        <f t="shared" ca="1" si="4"/>
        <v/>
      </c>
      <c r="M32" s="93" t="str">
        <f t="shared" si="5"/>
        <v/>
      </c>
      <c r="N32" s="79" t="str">
        <f>IF(OR(M32="",M32="Bitte auswählen"),"",IF(M32="Feiertag",T32*U32,IF(M32="Gleittag",0,VLOOKUP(B32,Personalstamm!$D$8:$F$14,3,FALSE))))</f>
        <v/>
      </c>
      <c r="O32" s="79">
        <f>VLOOKUP(B32,Personalstamm!$D$8:$E$14,2,FALSE)</f>
        <v>8</v>
      </c>
      <c r="P32" s="79" t="str">
        <f t="shared" ca="1" si="6"/>
        <v/>
      </c>
      <c r="Q32" s="65">
        <f t="shared" ca="1" si="9"/>
        <v>0</v>
      </c>
      <c r="R32" s="49"/>
      <c r="S32" s="69" t="str">
        <f>IF(COUNTIF(Allgemein!$H$8:$H$45,A32)&gt;0,"Feiertag","")</f>
        <v/>
      </c>
      <c r="T32" s="97" t="str">
        <f>IFERROR(VLOOKUP(A32,Allgemein!$H$8:$I$45,2,FALSE),"")</f>
        <v/>
      </c>
      <c r="U32" s="97">
        <f>VLOOKUP(B32,Personalstamm!$D$8:$F$14,3,FALSE)</f>
        <v>8</v>
      </c>
      <c r="V32" s="97" t="str">
        <f t="shared" si="7"/>
        <v/>
      </c>
      <c r="W32" s="69" t="str">
        <f t="shared" ca="1" si="8"/>
        <v/>
      </c>
      <c r="X32" s="49"/>
      <c r="Y32" s="49"/>
      <c r="Z32" s="49"/>
      <c r="AA32" s="49"/>
    </row>
    <row r="33" spans="1:27" s="21" customFormat="1" ht="15" customHeight="1" x14ac:dyDescent="0.3">
      <c r="A33" s="39">
        <v>46350</v>
      </c>
      <c r="B33" s="89" t="str">
        <f t="shared" si="0"/>
        <v>Dienstag</v>
      </c>
      <c r="C33" s="90" t="str">
        <f t="shared" si="1"/>
        <v>Bitte auswählen</v>
      </c>
      <c r="D33" s="90"/>
      <c r="E33" s="91"/>
      <c r="F33" s="91"/>
      <c r="G33" s="91"/>
      <c r="H33" s="91"/>
      <c r="I33" s="79" t="str">
        <f t="shared" ca="1" si="2"/>
        <v/>
      </c>
      <c r="J33" s="79" t="str">
        <f t="shared" ca="1" si="3"/>
        <v/>
      </c>
      <c r="K33" s="79" t="str">
        <f ca="1">IF(I33="","",IF(AND(I33&lt;&gt;"",J33="",I33&gt;=Personalstamm!$D$20),Personalstamm!$E$20,IF(AND(I33&lt;&gt;"",J33="",I33&gt;=Personalstamm!$D$19),Personalstamm!$E$19,IF(AND(I33&lt;&gt;"",J33&lt;Personalstamm!$E$20,I33&gt;=Personalstamm!$D$20),Personalstamm!$E$20-J33,IF(AND(I33&lt;&gt;"",J33&lt;Personalstamm!E$19,I33&gt;=Personalstamm!$D$19),Personalstamm!$E$19-J33,0)))))</f>
        <v/>
      </c>
      <c r="L33" s="79" t="str">
        <f t="shared" ca="1" si="4"/>
        <v/>
      </c>
      <c r="M33" s="93" t="str">
        <f t="shared" si="5"/>
        <v/>
      </c>
      <c r="N33" s="79" t="str">
        <f>IF(OR(M33="",M33="Bitte auswählen"),"",IF(M33="Feiertag",T33*U33,IF(M33="Gleittag",0,VLOOKUP(B33,Personalstamm!$D$8:$F$14,3,FALSE))))</f>
        <v/>
      </c>
      <c r="O33" s="79">
        <f>VLOOKUP(B33,Personalstamm!$D$8:$E$14,2,FALSE)</f>
        <v>8</v>
      </c>
      <c r="P33" s="79" t="str">
        <f t="shared" ca="1" si="6"/>
        <v/>
      </c>
      <c r="Q33" s="65">
        <f t="shared" ca="1" si="9"/>
        <v>0</v>
      </c>
      <c r="R33" s="49"/>
      <c r="S33" s="69" t="str">
        <f>IF(COUNTIF(Allgemein!$H$8:$H$45,A33)&gt;0,"Feiertag","")</f>
        <v/>
      </c>
      <c r="T33" s="97" t="str">
        <f>IFERROR(VLOOKUP(A33,Allgemein!$H$8:$I$45,2,FALSE),"")</f>
        <v/>
      </c>
      <c r="U33" s="97">
        <f>VLOOKUP(B33,Personalstamm!$D$8:$F$14,3,FALSE)</f>
        <v>8</v>
      </c>
      <c r="V33" s="97" t="str">
        <f t="shared" si="7"/>
        <v/>
      </c>
      <c r="W33" s="69" t="str">
        <f t="shared" ca="1" si="8"/>
        <v/>
      </c>
      <c r="X33" s="49"/>
      <c r="Y33" s="49"/>
      <c r="Z33" s="49"/>
      <c r="AA33" s="49"/>
    </row>
    <row r="34" spans="1:27" s="21" customFormat="1" ht="15" customHeight="1" x14ac:dyDescent="0.3">
      <c r="A34" s="39">
        <v>46351</v>
      </c>
      <c r="B34" s="89" t="str">
        <f t="shared" si="0"/>
        <v>Mittwoch</v>
      </c>
      <c r="C34" s="90" t="str">
        <f t="shared" si="1"/>
        <v>Bitte auswählen</v>
      </c>
      <c r="D34" s="90"/>
      <c r="E34" s="91"/>
      <c r="F34" s="91"/>
      <c r="G34" s="91"/>
      <c r="H34" s="91"/>
      <c r="I34" s="79" t="str">
        <f t="shared" ca="1" si="2"/>
        <v/>
      </c>
      <c r="J34" s="79" t="str">
        <f t="shared" ca="1" si="3"/>
        <v/>
      </c>
      <c r="K34" s="79" t="str">
        <f ca="1">IF(I34="","",IF(AND(I34&lt;&gt;"",J34="",I34&gt;=Personalstamm!$D$20),Personalstamm!$E$20,IF(AND(I34&lt;&gt;"",J34="",I34&gt;=Personalstamm!$D$19),Personalstamm!$E$19,IF(AND(I34&lt;&gt;"",J34&lt;Personalstamm!$E$20,I34&gt;=Personalstamm!$D$20),Personalstamm!$E$20-J34,IF(AND(I34&lt;&gt;"",J34&lt;Personalstamm!E$19,I34&gt;=Personalstamm!$D$19),Personalstamm!$E$19-J34,0)))))</f>
        <v/>
      </c>
      <c r="L34" s="79" t="str">
        <f t="shared" ca="1" si="4"/>
        <v/>
      </c>
      <c r="M34" s="93" t="str">
        <f t="shared" si="5"/>
        <v/>
      </c>
      <c r="N34" s="79" t="str">
        <f>IF(OR(M34="",M34="Bitte auswählen"),"",IF(M34="Feiertag",T34*U34,IF(M34="Gleittag",0,VLOOKUP(B34,Personalstamm!$D$8:$F$14,3,FALSE))))</f>
        <v/>
      </c>
      <c r="O34" s="79">
        <f>VLOOKUP(B34,Personalstamm!$D$8:$E$14,2,FALSE)</f>
        <v>8</v>
      </c>
      <c r="P34" s="79" t="str">
        <f t="shared" ca="1" si="6"/>
        <v/>
      </c>
      <c r="Q34" s="65">
        <f t="shared" ca="1" si="9"/>
        <v>0</v>
      </c>
      <c r="R34" s="49"/>
      <c r="S34" s="69" t="str">
        <f>IF(COUNTIF(Allgemein!$H$8:$H$45,A34)&gt;0,"Feiertag","")</f>
        <v/>
      </c>
      <c r="T34" s="97" t="str">
        <f>IFERROR(VLOOKUP(A34,Allgemein!$H$8:$I$45,2,FALSE),"")</f>
        <v/>
      </c>
      <c r="U34" s="97">
        <f>VLOOKUP(B34,Personalstamm!$D$8:$F$14,3,FALSE)</f>
        <v>8</v>
      </c>
      <c r="V34" s="97" t="str">
        <f t="shared" si="7"/>
        <v/>
      </c>
      <c r="W34" s="69" t="str">
        <f t="shared" ca="1" si="8"/>
        <v/>
      </c>
      <c r="X34" s="49"/>
      <c r="Y34" s="49"/>
      <c r="Z34" s="49"/>
      <c r="AA34" s="49"/>
    </row>
    <row r="35" spans="1:27" s="21" customFormat="1" ht="15" customHeight="1" x14ac:dyDescent="0.3">
      <c r="A35" s="39">
        <v>46352</v>
      </c>
      <c r="B35" s="89" t="str">
        <f t="shared" si="0"/>
        <v>Donnerstag</v>
      </c>
      <c r="C35" s="90" t="str">
        <f t="shared" si="1"/>
        <v>Bitte auswählen</v>
      </c>
      <c r="D35" s="90"/>
      <c r="E35" s="91"/>
      <c r="F35" s="91"/>
      <c r="G35" s="91"/>
      <c r="H35" s="91"/>
      <c r="I35" s="79" t="str">
        <f t="shared" ca="1" si="2"/>
        <v/>
      </c>
      <c r="J35" s="79" t="str">
        <f t="shared" ca="1" si="3"/>
        <v/>
      </c>
      <c r="K35" s="79" t="str">
        <f ca="1">IF(I35="","",IF(AND(I35&lt;&gt;"",J35="",I35&gt;=Personalstamm!$D$20),Personalstamm!$E$20,IF(AND(I35&lt;&gt;"",J35="",I35&gt;=Personalstamm!$D$19),Personalstamm!$E$19,IF(AND(I35&lt;&gt;"",J35&lt;Personalstamm!$E$20,I35&gt;=Personalstamm!$D$20),Personalstamm!$E$20-J35,IF(AND(I35&lt;&gt;"",J35&lt;Personalstamm!E$19,I35&gt;=Personalstamm!$D$19),Personalstamm!$E$19-J35,0)))))</f>
        <v/>
      </c>
      <c r="L35" s="79" t="str">
        <f t="shared" ca="1" si="4"/>
        <v/>
      </c>
      <c r="M35" s="93" t="str">
        <f t="shared" si="5"/>
        <v/>
      </c>
      <c r="N35" s="79" t="str">
        <f>IF(OR(M35="",M35="Bitte auswählen"),"",IF(M35="Feiertag",T35*U35,IF(M35="Gleittag",0,VLOOKUP(B35,Personalstamm!$D$8:$F$14,3,FALSE))))</f>
        <v/>
      </c>
      <c r="O35" s="79">
        <f>VLOOKUP(B35,Personalstamm!$D$8:$E$14,2,FALSE)</f>
        <v>8</v>
      </c>
      <c r="P35" s="79" t="str">
        <f t="shared" ca="1" si="6"/>
        <v/>
      </c>
      <c r="Q35" s="65">
        <f t="shared" ca="1" si="9"/>
        <v>0</v>
      </c>
      <c r="R35" s="49"/>
      <c r="S35" s="69" t="str">
        <f>IF(COUNTIF(Allgemein!$H$8:$H$45,A35)&gt;0,"Feiertag","")</f>
        <v/>
      </c>
      <c r="T35" s="97" t="str">
        <f>IFERROR(VLOOKUP(A35,Allgemein!$H$8:$I$45,2,FALSE),"")</f>
        <v/>
      </c>
      <c r="U35" s="97">
        <f>VLOOKUP(B35,Personalstamm!$D$8:$F$14,3,FALSE)</f>
        <v>8</v>
      </c>
      <c r="V35" s="97" t="str">
        <f t="shared" si="7"/>
        <v/>
      </c>
      <c r="W35" s="69" t="str">
        <f t="shared" ca="1" si="8"/>
        <v/>
      </c>
      <c r="X35" s="49"/>
      <c r="Y35" s="49"/>
      <c r="Z35" s="49"/>
      <c r="AA35" s="49"/>
    </row>
    <row r="36" spans="1:27" s="21" customFormat="1" ht="15" customHeight="1" x14ac:dyDescent="0.3">
      <c r="A36" s="39">
        <v>46353</v>
      </c>
      <c r="B36" s="89" t="str">
        <f t="shared" si="0"/>
        <v>Freitag</v>
      </c>
      <c r="C36" s="90" t="str">
        <f t="shared" si="1"/>
        <v>Bitte auswählen</v>
      </c>
      <c r="D36" s="90"/>
      <c r="E36" s="91"/>
      <c r="F36" s="91"/>
      <c r="G36" s="91"/>
      <c r="H36" s="91"/>
      <c r="I36" s="79" t="str">
        <f t="shared" ca="1" si="2"/>
        <v/>
      </c>
      <c r="J36" s="79" t="str">
        <f t="shared" ca="1" si="3"/>
        <v/>
      </c>
      <c r="K36" s="79" t="str">
        <f ca="1">IF(I36="","",IF(AND(I36&lt;&gt;"",J36="",I36&gt;=Personalstamm!$D$20),Personalstamm!$E$20,IF(AND(I36&lt;&gt;"",J36="",I36&gt;=Personalstamm!$D$19),Personalstamm!$E$19,IF(AND(I36&lt;&gt;"",J36&lt;Personalstamm!$E$20,I36&gt;=Personalstamm!$D$20),Personalstamm!$E$20-J36,IF(AND(I36&lt;&gt;"",J36&lt;Personalstamm!E$19,I36&gt;=Personalstamm!$D$19),Personalstamm!$E$19-J36,0)))))</f>
        <v/>
      </c>
      <c r="L36" s="79" t="str">
        <f t="shared" ca="1" si="4"/>
        <v/>
      </c>
      <c r="M36" s="93" t="str">
        <f t="shared" si="5"/>
        <v/>
      </c>
      <c r="N36" s="79" t="str">
        <f>IF(OR(M36="",M36="Bitte auswählen"),"",IF(M36="Feiertag",T36*U36,IF(M36="Gleittag",0,VLOOKUP(B36,Personalstamm!$D$8:$F$14,3,FALSE))))</f>
        <v/>
      </c>
      <c r="O36" s="79">
        <f>VLOOKUP(B36,Personalstamm!$D$8:$E$14,2,FALSE)</f>
        <v>8</v>
      </c>
      <c r="P36" s="79" t="str">
        <f t="shared" ca="1" si="6"/>
        <v/>
      </c>
      <c r="Q36" s="65">
        <f t="shared" ca="1" si="9"/>
        <v>0</v>
      </c>
      <c r="R36" s="49"/>
      <c r="S36" s="69" t="str">
        <f>IF(COUNTIF(Allgemein!$H$8:$H$45,A36)&gt;0,"Feiertag","")</f>
        <v/>
      </c>
      <c r="T36" s="97" t="str">
        <f>IFERROR(VLOOKUP(A36,Allgemein!$H$8:$I$45,2,FALSE),"")</f>
        <v/>
      </c>
      <c r="U36" s="97">
        <f>VLOOKUP(B36,Personalstamm!$D$8:$F$14,3,FALSE)</f>
        <v>8</v>
      </c>
      <c r="V36" s="97" t="str">
        <f t="shared" si="7"/>
        <v/>
      </c>
      <c r="W36" s="69" t="str">
        <f t="shared" ca="1" si="8"/>
        <v/>
      </c>
      <c r="X36" s="49"/>
      <c r="Y36" s="49"/>
      <c r="Z36" s="49"/>
      <c r="AA36" s="49"/>
    </row>
    <row r="37" spans="1:27" s="21" customFormat="1" ht="15" customHeight="1" x14ac:dyDescent="0.3">
      <c r="A37" s="39">
        <v>46354</v>
      </c>
      <c r="B37" s="89" t="str">
        <f t="shared" si="0"/>
        <v>Samstag</v>
      </c>
      <c r="C37" s="90" t="str">
        <f t="shared" si="1"/>
        <v>Wochenende</v>
      </c>
      <c r="D37" s="90"/>
      <c r="E37" s="91"/>
      <c r="F37" s="91"/>
      <c r="G37" s="91"/>
      <c r="H37" s="91"/>
      <c r="I37" s="79" t="str">
        <f t="shared" ca="1" si="2"/>
        <v/>
      </c>
      <c r="J37" s="79" t="str">
        <f t="shared" ca="1" si="3"/>
        <v/>
      </c>
      <c r="K37" s="79" t="str">
        <f ca="1">IF(I37="","",IF(AND(I37&lt;&gt;"",J37="",I37&gt;=Personalstamm!$D$20),Personalstamm!$E$20,IF(AND(I37&lt;&gt;"",J37="",I37&gt;=Personalstamm!$D$19),Personalstamm!$E$19,IF(AND(I37&lt;&gt;"",J37&lt;Personalstamm!$E$20,I37&gt;=Personalstamm!$D$20),Personalstamm!$E$20-J37,IF(AND(I37&lt;&gt;"",J37&lt;Personalstamm!E$19,I37&gt;=Personalstamm!$D$19),Personalstamm!$E$19-J37,0)))))</f>
        <v/>
      </c>
      <c r="L37" s="79" t="str">
        <f t="shared" ca="1" si="4"/>
        <v/>
      </c>
      <c r="M37" s="93" t="str">
        <f t="shared" si="5"/>
        <v/>
      </c>
      <c r="N37" s="79" t="str">
        <f>IF(OR(M37="",M37="Bitte auswählen"),"",IF(M37="Feiertag",T37*U37,IF(M37="Gleittag",0,VLOOKUP(B37,Personalstamm!$D$8:$F$14,3,FALSE))))</f>
        <v/>
      </c>
      <c r="O37" s="79">
        <f>VLOOKUP(B37,Personalstamm!$D$8:$E$14,2,FALSE)</f>
        <v>0</v>
      </c>
      <c r="P37" s="79" t="str">
        <f t="shared" ca="1" si="6"/>
        <v/>
      </c>
      <c r="Q37" s="65">
        <f t="shared" ca="1" si="9"/>
        <v>0</v>
      </c>
      <c r="R37" s="49"/>
      <c r="S37" s="69" t="str">
        <f>IF(COUNTIF(Allgemein!$H$8:$H$45,A37)&gt;0,"Feiertag","")</f>
        <v/>
      </c>
      <c r="T37" s="97" t="str">
        <f>IFERROR(VLOOKUP(A37,Allgemein!$H$8:$I$45,2,FALSE),"")</f>
        <v/>
      </c>
      <c r="U37" s="97">
        <f>VLOOKUP(B37,Personalstamm!$D$8:$F$14,3,FALSE)</f>
        <v>0</v>
      </c>
      <c r="V37" s="97" t="str">
        <f t="shared" si="7"/>
        <v/>
      </c>
      <c r="W37" s="69" t="str">
        <f t="shared" ca="1" si="8"/>
        <v/>
      </c>
      <c r="X37" s="49"/>
      <c r="Y37" s="49"/>
      <c r="Z37" s="49"/>
      <c r="AA37" s="49"/>
    </row>
    <row r="38" spans="1:27" s="21" customFormat="1" ht="15" customHeight="1" x14ac:dyDescent="0.3">
      <c r="A38" s="39">
        <v>46355</v>
      </c>
      <c r="B38" s="89" t="str">
        <f t="shared" si="0"/>
        <v>Sonntag</v>
      </c>
      <c r="C38" s="90" t="str">
        <f t="shared" si="1"/>
        <v>Wochenende</v>
      </c>
      <c r="D38" s="90"/>
      <c r="E38" s="91"/>
      <c r="F38" s="91"/>
      <c r="G38" s="91"/>
      <c r="H38" s="91"/>
      <c r="I38" s="79" t="str">
        <f t="shared" ca="1" si="2"/>
        <v/>
      </c>
      <c r="J38" s="79" t="str">
        <f t="shared" ca="1" si="3"/>
        <v/>
      </c>
      <c r="K38" s="79" t="str">
        <f ca="1">IF(I38="","",IF(AND(I38&lt;&gt;"",J38="",I38&gt;=Personalstamm!$D$20),Personalstamm!$E$20,IF(AND(I38&lt;&gt;"",J38="",I38&gt;=Personalstamm!$D$19),Personalstamm!$E$19,IF(AND(I38&lt;&gt;"",J38&lt;Personalstamm!$E$20,I38&gt;=Personalstamm!$D$20),Personalstamm!$E$20-J38,IF(AND(I38&lt;&gt;"",J38&lt;Personalstamm!E$19,I38&gt;=Personalstamm!$D$19),Personalstamm!$E$19-J38,0)))))</f>
        <v/>
      </c>
      <c r="L38" s="79" t="str">
        <f t="shared" ca="1" si="4"/>
        <v/>
      </c>
      <c r="M38" s="93" t="str">
        <f t="shared" si="5"/>
        <v/>
      </c>
      <c r="N38" s="79" t="str">
        <f>IF(OR(M38="",M38="Bitte auswählen"),"",IF(M38="Feiertag",T38*U38,IF(M38="Gleittag",0,VLOOKUP(B38,Personalstamm!$D$8:$F$14,3,FALSE))))</f>
        <v/>
      </c>
      <c r="O38" s="79">
        <f>VLOOKUP(B38,Personalstamm!$D$8:$E$14,2,FALSE)</f>
        <v>0</v>
      </c>
      <c r="P38" s="79" t="str">
        <f t="shared" ca="1" si="6"/>
        <v/>
      </c>
      <c r="Q38" s="65">
        <f t="shared" ca="1" si="9"/>
        <v>0</v>
      </c>
      <c r="R38" s="49"/>
      <c r="S38" s="69" t="str">
        <f>IF(COUNTIF(Allgemein!$H$8:$H$45,A38)&gt;0,"Feiertag","")</f>
        <v/>
      </c>
      <c r="T38" s="97" t="str">
        <f>IFERROR(VLOOKUP(A38,Allgemein!$H$8:$I$45,2,FALSE),"")</f>
        <v/>
      </c>
      <c r="U38" s="97">
        <f>VLOOKUP(B38,Personalstamm!$D$8:$F$14,3,FALSE)</f>
        <v>0</v>
      </c>
      <c r="V38" s="97" t="str">
        <f t="shared" si="7"/>
        <v/>
      </c>
      <c r="W38" s="69" t="str">
        <f t="shared" ca="1" si="8"/>
        <v/>
      </c>
      <c r="X38" s="49"/>
      <c r="Y38" s="49"/>
      <c r="Z38" s="49"/>
      <c r="AA38" s="49"/>
    </row>
    <row r="39" spans="1:27" s="21" customFormat="1" ht="15" customHeight="1" thickBot="1" x14ac:dyDescent="0.35">
      <c r="A39" s="39">
        <v>46356</v>
      </c>
      <c r="B39" s="89" t="str">
        <f t="shared" si="0"/>
        <v>Montag</v>
      </c>
      <c r="C39" s="90" t="str">
        <f t="shared" si="1"/>
        <v>Bitte auswählen</v>
      </c>
      <c r="D39" s="90"/>
      <c r="E39" s="92"/>
      <c r="F39" s="92"/>
      <c r="G39" s="92"/>
      <c r="H39" s="92"/>
      <c r="I39" s="79" t="str">
        <f t="shared" ca="1" si="2"/>
        <v/>
      </c>
      <c r="J39" s="79" t="str">
        <f t="shared" ca="1" si="3"/>
        <v/>
      </c>
      <c r="K39" s="79" t="str">
        <f ca="1">IF(I39="","",IF(AND(I39&lt;&gt;"",J39="",I39&gt;=Personalstamm!$D$20),Personalstamm!$E$20,IF(AND(I39&lt;&gt;"",J39="",I39&gt;=Personalstamm!$D$19),Personalstamm!$E$19,IF(AND(I39&lt;&gt;"",J39&lt;Personalstamm!$E$20,I39&gt;=Personalstamm!$D$20),Personalstamm!$E$20-J39,IF(AND(I39&lt;&gt;"",J39&lt;Personalstamm!E$19,I39&gt;=Personalstamm!$D$19),Personalstamm!$E$19-J39,0)))))</f>
        <v/>
      </c>
      <c r="L39" s="79" t="str">
        <f t="shared" ca="1" si="4"/>
        <v/>
      </c>
      <c r="M39" s="93" t="str">
        <f t="shared" si="5"/>
        <v/>
      </c>
      <c r="N39" s="79" t="str">
        <f>IF(OR(M39="",M39="Bitte auswählen"),"",IF(M39="Feiertag",T39*U39,IF(M39="Gleittag",0,VLOOKUP(B39,Personalstamm!$D$8:$F$14,3,FALSE))))</f>
        <v/>
      </c>
      <c r="O39" s="79">
        <f>VLOOKUP(B39,Personalstamm!$D$8:$E$14,2,FALSE)</f>
        <v>8</v>
      </c>
      <c r="P39" s="79" t="str">
        <f t="shared" ca="1" si="6"/>
        <v/>
      </c>
      <c r="Q39" s="65">
        <f t="shared" ca="1" si="9"/>
        <v>0</v>
      </c>
      <c r="R39" s="49"/>
      <c r="S39" s="69" t="str">
        <f>IF(COUNTIF(Allgemein!$H$8:$H$45,A39)&gt;0,"Feiertag","")</f>
        <v/>
      </c>
      <c r="T39" s="97" t="str">
        <f>IFERROR(VLOOKUP(A39,Allgemein!$H$8:$I$45,2,FALSE),"")</f>
        <v/>
      </c>
      <c r="U39" s="97">
        <f>VLOOKUP(B39,Personalstamm!$D$8:$F$14,3,FALSE)</f>
        <v>8</v>
      </c>
      <c r="V39" s="97" t="str">
        <f t="shared" si="7"/>
        <v/>
      </c>
      <c r="W39" s="69" t="str">
        <f t="shared" ca="1" si="8"/>
        <v/>
      </c>
      <c r="X39" s="49"/>
      <c r="Y39" s="49"/>
      <c r="Z39" s="49"/>
      <c r="AA39" s="49"/>
    </row>
    <row r="40" spans="1:27" s="21" customFormat="1" ht="15" customHeight="1" thickBot="1" x14ac:dyDescent="0.35">
      <c r="A40" s="43" t="s">
        <v>57</v>
      </c>
      <c r="B40" s="41"/>
      <c r="C40" s="41"/>
      <c r="D40" s="41"/>
      <c r="E40" s="30"/>
      <c r="F40" s="30"/>
      <c r="G40" s="30"/>
      <c r="H40" s="30"/>
      <c r="I40" s="61">
        <f ca="1">SUM(I10:I39)</f>
        <v>0</v>
      </c>
      <c r="J40" s="61">
        <f ca="1">SUM(J10:J39)</f>
        <v>0</v>
      </c>
      <c r="K40" s="61">
        <f ca="1">SUM(K10:K39)</f>
        <v>0</v>
      </c>
      <c r="L40" s="61">
        <f ca="1">SUM(L10:L39)</f>
        <v>0</v>
      </c>
      <c r="M40" s="44"/>
      <c r="N40" s="61">
        <f>SUM(N10:N39)</f>
        <v>0</v>
      </c>
      <c r="O40" s="61">
        <f>SUM(O10:O39)</f>
        <v>168</v>
      </c>
      <c r="P40" s="61">
        <f ca="1">SUM(P10:P39)</f>
        <v>0</v>
      </c>
      <c r="Q40" s="33"/>
      <c r="R40" s="49"/>
      <c r="S40" s="49"/>
      <c r="T40" s="50"/>
      <c r="U40" s="49"/>
      <c r="V40" s="49"/>
      <c r="W40" s="49"/>
      <c r="X40" s="49"/>
      <c r="Y40" s="49"/>
      <c r="Z40" s="49"/>
      <c r="AA40" s="49"/>
    </row>
    <row r="41" spans="1:27" s="21" customFormat="1" ht="15" customHeight="1" thickBo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49"/>
      <c r="S41" s="49"/>
      <c r="T41" s="50"/>
      <c r="U41" s="49"/>
      <c r="V41" s="49"/>
      <c r="W41" s="49"/>
      <c r="X41" s="49"/>
      <c r="Y41" s="49"/>
      <c r="Z41" s="49"/>
      <c r="AA41" s="49"/>
    </row>
    <row r="42" spans="1:27" s="21" customFormat="1" ht="15" customHeight="1" thickBot="1" x14ac:dyDescent="0.35">
      <c r="A42" s="28" t="s">
        <v>40</v>
      </c>
      <c r="B42" s="31" t="s">
        <v>164</v>
      </c>
      <c r="C42"/>
      <c r="D42" s="29" t="s">
        <v>59</v>
      </c>
      <c r="E42" s="30" t="s">
        <v>164</v>
      </c>
      <c r="F42" s="31" t="s">
        <v>165</v>
      </c>
      <c r="G42"/>
      <c r="H42" s="94" t="s">
        <v>167</v>
      </c>
      <c r="I42" s="94" t="s">
        <v>174</v>
      </c>
      <c r="K42"/>
      <c r="L42"/>
      <c r="M42"/>
      <c r="N42"/>
      <c r="O42"/>
      <c r="P42"/>
      <c r="Q42"/>
      <c r="R42" s="51"/>
      <c r="S42" s="49"/>
      <c r="T42" s="50"/>
      <c r="U42" s="49"/>
      <c r="V42" s="49"/>
      <c r="W42" s="49"/>
      <c r="X42" s="49"/>
      <c r="Y42" s="49"/>
      <c r="Z42" s="49"/>
      <c r="AA42" s="49"/>
    </row>
    <row r="43" spans="1:27" s="21" customFormat="1" ht="15" customHeight="1" x14ac:dyDescent="0.3">
      <c r="A43" s="45" t="s">
        <v>111</v>
      </c>
      <c r="B43" s="79">
        <f>COUNTIF($C$10:$C$39,"*")</f>
        <v>30</v>
      </c>
      <c r="C43"/>
      <c r="D43" s="46" t="s">
        <v>27</v>
      </c>
      <c r="E43" s="79">
        <f>COUNTIF($M$10:$M$39,Allgemein!$I$50)</f>
        <v>0</v>
      </c>
      <c r="F43" s="79">
        <f>SUMIF($M$10:$M$39,Allgemein!$I$50,$N$10:$N$39)</f>
        <v>0</v>
      </c>
      <c r="G43"/>
      <c r="H43" s="95">
        <f ca="1">COUNTIFS($A$10:$A$39,"&lt;"&amp;TODAY(),$M$10:$M$39,"Urlaub")</f>
        <v>0</v>
      </c>
      <c r="I43" s="96">
        <f ca="1">COUNTIFS($A$10:$A$39,"&gt;="&amp;TODAY(),$M$10:$M$39,"Urlaub")</f>
        <v>0</v>
      </c>
      <c r="K43"/>
      <c r="L43"/>
      <c r="M43"/>
      <c r="N43"/>
      <c r="O43"/>
      <c r="P43"/>
      <c r="Q43"/>
      <c r="R43" s="49"/>
      <c r="S43" s="49"/>
      <c r="T43" s="50"/>
      <c r="U43" s="49"/>
      <c r="V43" s="49"/>
      <c r="W43" s="49"/>
      <c r="X43" s="49"/>
      <c r="Y43" s="49"/>
      <c r="Z43" s="49"/>
      <c r="AA43" s="49"/>
    </row>
    <row r="44" spans="1:27" s="21" customFormat="1" ht="15" customHeight="1" x14ac:dyDescent="0.3">
      <c r="A44" s="23" t="s">
        <v>65</v>
      </c>
      <c r="B44" s="65">
        <f>COUNTIF($C$10:$C$39,Allgemein!$G$50)</f>
        <v>0</v>
      </c>
      <c r="C44"/>
      <c r="D44" s="19" t="s">
        <v>62</v>
      </c>
      <c r="E44" s="65">
        <f>COUNTIF($M$10:$M$39,Allgemein!$I$51)</f>
        <v>0</v>
      </c>
      <c r="F44" s="65">
        <f>SUMIF($M$10:$M$39,Allgemein!$I$51,$N$10:$N$39)</f>
        <v>0</v>
      </c>
      <c r="G44"/>
      <c r="H44"/>
      <c r="I44"/>
      <c r="K44"/>
      <c r="L44"/>
      <c r="M44"/>
      <c r="N44"/>
      <c r="O44"/>
      <c r="P44"/>
      <c r="Q44"/>
      <c r="R44" s="49"/>
      <c r="S44" s="49"/>
      <c r="T44" s="50"/>
      <c r="U44" s="49"/>
      <c r="V44" s="49"/>
      <c r="W44" s="49"/>
      <c r="X44" s="49"/>
      <c r="Y44" s="49"/>
      <c r="Z44" s="49"/>
      <c r="AA44" s="49"/>
    </row>
    <row r="45" spans="1:27" s="21" customFormat="1" ht="15" customHeight="1" x14ac:dyDescent="0.3">
      <c r="A45" s="23" t="s">
        <v>58</v>
      </c>
      <c r="B45" s="65">
        <f>COUNTIF($C$10:$C$39,Allgemein!$G$51)</f>
        <v>1</v>
      </c>
      <c r="C45"/>
      <c r="D45" s="19" t="s">
        <v>28</v>
      </c>
      <c r="E45" s="65">
        <f>COUNTIF($M$10:$M$39,Allgemein!$I$52)</f>
        <v>0</v>
      </c>
      <c r="F45" s="65">
        <f>SUMIF($M$10:$M$39,Allgemein!$I$52,$N$10:$N$39)</f>
        <v>0</v>
      </c>
      <c r="G45"/>
      <c r="H45"/>
      <c r="I45"/>
      <c r="K45"/>
      <c r="L45"/>
      <c r="M45"/>
      <c r="N45"/>
      <c r="O45"/>
      <c r="P45"/>
      <c r="Q45"/>
      <c r="R45" s="49"/>
      <c r="S45" s="49"/>
      <c r="T45" s="49"/>
      <c r="U45" s="49"/>
      <c r="V45" s="49"/>
      <c r="W45" s="49"/>
      <c r="X45" s="49"/>
      <c r="Y45" s="49"/>
      <c r="Z45" s="49"/>
      <c r="AA45" s="49"/>
    </row>
    <row r="46" spans="1:27" s="21" customFormat="1" ht="15" customHeight="1" x14ac:dyDescent="0.3">
      <c r="A46" s="23" t="s">
        <v>60</v>
      </c>
      <c r="B46" s="65">
        <f>COUNTIF($C$10:$C$39,Allgemein!$G$52)</f>
        <v>8</v>
      </c>
      <c r="C46"/>
      <c r="D46" s="19" t="s">
        <v>29</v>
      </c>
      <c r="E46" s="65">
        <f>COUNTIF($M$10:$M$39,Allgemein!$I$53)</f>
        <v>0</v>
      </c>
      <c r="F46" s="65">
        <f>SUMIF($M$10:$M$39,Allgemein!$I$53,$N$10:$N$39)</f>
        <v>0</v>
      </c>
      <c r="G46"/>
      <c r="H46"/>
      <c r="I46"/>
      <c r="K46"/>
      <c r="L46"/>
      <c r="M46"/>
      <c r="N46"/>
      <c r="O46"/>
      <c r="P46"/>
      <c r="Q46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1:27" s="20" customFormat="1" ht="15" customHeight="1" x14ac:dyDescent="0.3">
      <c r="A47" s="23" t="s">
        <v>163</v>
      </c>
      <c r="B47" s="65">
        <f>COUNTIF($C$10:$C$39,Allgemein!$G$49)</f>
        <v>21</v>
      </c>
      <c r="C47"/>
      <c r="D47" s="19" t="s">
        <v>30</v>
      </c>
      <c r="E47" s="65">
        <f>COUNTIF($M$10:$M$39,Allgemein!$I$54)</f>
        <v>0</v>
      </c>
      <c r="F47" s="65">
        <f>SUMIF($M$10:$M$39,Allgemein!$I$54,$N$10:$N$39)</f>
        <v>0</v>
      </c>
      <c r="G47"/>
      <c r="H47"/>
      <c r="I47"/>
      <c r="K47"/>
      <c r="L47"/>
      <c r="M47"/>
      <c r="N47"/>
      <c r="O47"/>
      <c r="P47"/>
      <c r="Q47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spans="1:27" s="20" customFormat="1" ht="15" customHeight="1" x14ac:dyDescent="0.3">
      <c r="A48"/>
      <c r="B48"/>
      <c r="C48"/>
      <c r="D48" s="18" t="s">
        <v>168</v>
      </c>
      <c r="E48" s="65">
        <f>COUNTIF($M$10:$M$39,Allgemein!$I$55)</f>
        <v>0</v>
      </c>
      <c r="F48" s="65">
        <f>SUMIF($M$10:$M$39,Allgemein!$I$55,$N$10:$N$39)</f>
        <v>0</v>
      </c>
      <c r="G48"/>
      <c r="H48"/>
      <c r="I48"/>
      <c r="K48"/>
      <c r="L48"/>
      <c r="M48"/>
      <c r="N48"/>
      <c r="O48"/>
      <c r="P48"/>
      <c r="Q48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spans="1:27" s="20" customFormat="1" ht="15" customHeight="1" x14ac:dyDescent="0.3">
      <c r="A49"/>
      <c r="B49"/>
      <c r="C49"/>
      <c r="D49" s="19" t="s">
        <v>31</v>
      </c>
      <c r="E49" s="65">
        <f>COUNTIF($M$10:$M$39,Allgemein!$I$56)</f>
        <v>0</v>
      </c>
      <c r="F49" s="65">
        <f>SUMIF($M$10:$M$39,Allgemein!$I$56,$V$10:$V$39)</f>
        <v>0</v>
      </c>
      <c r="G49"/>
      <c r="H49"/>
      <c r="I49"/>
      <c r="K49"/>
      <c r="L49"/>
      <c r="M49"/>
      <c r="N49"/>
      <c r="O49"/>
      <c r="P49"/>
      <c r="Q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spans="1:27" s="20" customFormat="1" ht="15" customHeight="1" x14ac:dyDescent="0.3">
      <c r="A50"/>
      <c r="B50"/>
      <c r="C50"/>
      <c r="D50" s="19" t="s">
        <v>32</v>
      </c>
      <c r="E50" s="65">
        <f>COUNTIF($M$10:$M$39,Allgemein!$I$57)</f>
        <v>0</v>
      </c>
      <c r="F50" s="65">
        <f>SUMIF($M$10:$M$39,Allgemein!$I$57,$N$10:$N$39)</f>
        <v>0</v>
      </c>
      <c r="G50"/>
      <c r="H50"/>
      <c r="I50"/>
      <c r="K50"/>
      <c r="L50"/>
      <c r="M50"/>
      <c r="N50"/>
      <c r="O50"/>
      <c r="P50"/>
      <c r="Q50"/>
      <c r="R50" s="49"/>
      <c r="S50" s="49"/>
      <c r="T50" s="49"/>
      <c r="U50" s="49"/>
      <c r="V50" s="49"/>
      <c r="W50" s="49"/>
      <c r="X50" s="49"/>
      <c r="Y50" s="49"/>
      <c r="Z50" s="49"/>
      <c r="AA50" s="49"/>
    </row>
    <row r="51" spans="1:27" s="20" customFormat="1" ht="15" customHeight="1" x14ac:dyDescent="0.3">
      <c r="A51"/>
      <c r="B51"/>
      <c r="C51"/>
      <c r="D51" s="19" t="s">
        <v>33</v>
      </c>
      <c r="E51" s="65">
        <f>COUNTIF($M$10:$M$39,Allgemein!$I$58)</f>
        <v>1</v>
      </c>
      <c r="F51" s="65">
        <f>SUMIF($M$10:$M$39,Allgemein!$I$58,$N$10:$N$39)</f>
        <v>0</v>
      </c>
      <c r="G51"/>
      <c r="H51"/>
      <c r="I51"/>
      <c r="K51"/>
      <c r="L51"/>
      <c r="M51"/>
      <c r="N51"/>
      <c r="O51"/>
      <c r="P51"/>
      <c r="Q51"/>
      <c r="R51" s="49"/>
      <c r="S51" s="49"/>
      <c r="T51" s="49"/>
      <c r="U51" s="49"/>
      <c r="V51" s="49"/>
      <c r="W51" s="49"/>
      <c r="X51" s="49"/>
      <c r="Y51" s="49"/>
      <c r="Z51" s="49"/>
      <c r="AA51" s="49"/>
    </row>
    <row r="52" spans="1:27" s="20" customFormat="1" ht="15" customHeight="1" x14ac:dyDescent="0.3">
      <c r="A52"/>
      <c r="B52"/>
      <c r="C52"/>
      <c r="D52" s="19" t="s">
        <v>163</v>
      </c>
      <c r="E52" s="65">
        <f>COUNTIF($M$10:$M$39,Allgemein!$I$49)</f>
        <v>0</v>
      </c>
      <c r="F52" s="65">
        <f>SUMIF($M$10:$M$39,Allgemein!$I$49,$N$10:$N$39)</f>
        <v>0</v>
      </c>
      <c r="G52"/>
      <c r="H52"/>
      <c r="I52"/>
      <c r="K52"/>
      <c r="L52"/>
      <c r="M52"/>
      <c r="N52"/>
      <c r="O52"/>
      <c r="P52"/>
      <c r="Q52"/>
      <c r="R52" s="49"/>
      <c r="S52" s="49"/>
      <c r="T52" s="49"/>
      <c r="U52" s="49"/>
      <c r="V52" s="49"/>
      <c r="W52" s="49"/>
      <c r="X52" s="49"/>
      <c r="Y52" s="49"/>
      <c r="Z52" s="49"/>
      <c r="AA52" s="49"/>
    </row>
  </sheetData>
  <conditionalFormatting sqref="A43:B47 A10:Q39">
    <cfRule type="expression" dxfId="15" priority="20">
      <formula>MOD(ROW(),2)=0</formula>
    </cfRule>
  </conditionalFormatting>
  <conditionalFormatting sqref="D43:F52">
    <cfRule type="expression" dxfId="14" priority="7">
      <formula>MOD(ROW(),2)=0</formula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1" id="{CCBC0BF7-9D9C-4586-B1D5-E866D3A04444}">
            <xm:f>F7&lt;=Personalstamm!$E$25</xm:f>
            <x14:dxf>
              <fill>
                <patternFill>
                  <bgColor rgb="FFFFC000"/>
                </patternFill>
              </fill>
            </x14:dxf>
          </x14:cfRule>
          <x14:cfRule type="expression" priority="382" id="{0AEC3319-9F98-4EE8-8C04-A8AD3115BBFC}">
            <xm:f>F7&lt;=Personalstamm!$E$24</xm:f>
            <x14:dxf>
              <fill>
                <patternFill>
                  <bgColor rgb="FF00B050"/>
                </patternFill>
              </fill>
            </x14:dxf>
          </x14:cfRule>
          <x14:cfRule type="expression" priority="383" id="{0CD97CE0-9C79-429C-8D81-FDBDF53EF725}">
            <xm:f>F7&gt;=Personalstamm!$F$26</xm:f>
            <x14:dxf>
              <fill>
                <patternFill>
                  <bgColor rgb="FFFF0000"/>
                </patternFill>
              </fill>
            </x14:dxf>
          </x14:cfRule>
          <x14:cfRule type="expression" priority="384" id="{D7B0B55A-8494-4EAD-A69D-0EF3BB517DDA}">
            <xm:f>F7&gt;=Personalstamm!$F$25</xm:f>
            <x14:dxf>
              <fill>
                <patternFill>
                  <bgColor rgb="FFFFC000"/>
                </patternFill>
              </fill>
            </x14:dxf>
          </x14:cfRule>
          <x14:cfRule type="expression" priority="385" id="{BE78CC3B-0337-402E-AD1F-8B9A6985E539}">
            <xm:f>F7&gt;=Personalstamm!$F$24</xm:f>
            <x14:dxf>
              <fill>
                <patternFill>
                  <bgColor rgb="FF00B050"/>
                </patternFill>
              </fill>
            </x14:dxf>
          </x14:cfRule>
          <xm:sqref>F7 Q39</xm:sqref>
        </x14:conditionalFormatting>
        <x14:conditionalFormatting xmlns:xm="http://schemas.microsoft.com/office/excel/2006/main">
          <x14:cfRule type="expression" priority="380" id="{94C9D6F7-4E4F-44FC-AA21-B0DB7EAC38E7}">
            <xm:f>F7&lt;=Personalstamm!$E$26</xm:f>
            <x14:dxf>
              <fill>
                <patternFill>
                  <bgColor rgb="FFFF0000"/>
                </patternFill>
              </fill>
            </x14:dxf>
          </x14:cfRule>
          <xm:sqref>Q39 F7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8596C320-BD6E-4E1B-84A8-D8860EF6FA5A}">
          <x14:formula1>
            <xm:f>Allgemein!$G$49:$G$52</xm:f>
          </x14:formula1>
          <xm:sqref>C10:C39</xm:sqref>
        </x14:dataValidation>
        <x14:dataValidation type="list" allowBlank="1" showInputMessage="1" xr:uid="{215648B0-73F7-4E7C-891E-8446CD7C6EC3}">
          <x14:formula1>
            <xm:f>Allgemein!$I$49:$I$57</xm:f>
          </x14:formula1>
          <xm:sqref>M10:M39</xm:sqref>
        </x14:dataValidation>
        <x14:dataValidation type="list" allowBlank="1" showInputMessage="1" xr:uid="{F21BF8C5-8D54-41CA-A1FA-4A7C49263FFF}">
          <x14:formula1>
            <xm:f>Allgemein!$H$49:$H$52</xm:f>
          </x14:formula1>
          <xm:sqref>D10:D39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1FE5-0985-44F7-869B-CDF8F29879EB}">
  <sheetPr>
    <tabColor rgb="FFEADEE3"/>
  </sheetPr>
  <dimension ref="A3:AA53"/>
  <sheetViews>
    <sheetView tabSelected="1" workbookViewId="0">
      <selection activeCell="J48" sqref="J48"/>
    </sheetView>
  </sheetViews>
  <sheetFormatPr baseColWidth="10" defaultRowHeight="15" customHeight="1" x14ac:dyDescent="0.3"/>
  <cols>
    <col min="1" max="1" width="12.42578125" bestFit="1" customWidth="1"/>
    <col min="2" max="2" width="11.7109375" bestFit="1" customWidth="1"/>
    <col min="3" max="3" width="15.85546875" bestFit="1" customWidth="1"/>
    <col min="4" max="4" width="12.28515625" bestFit="1" customWidth="1"/>
    <col min="5" max="5" width="15.140625" bestFit="1" customWidth="1"/>
    <col min="6" max="6" width="14.7109375" bestFit="1" customWidth="1"/>
    <col min="7" max="7" width="10.85546875" bestFit="1" customWidth="1"/>
    <col min="8" max="8" width="15.85546875" bestFit="1" customWidth="1"/>
    <col min="9" max="9" width="15.42578125" bestFit="1" customWidth="1"/>
    <col min="10" max="10" width="10.7109375" bestFit="1" customWidth="1"/>
    <col min="11" max="11" width="13.28515625" bestFit="1" customWidth="1"/>
    <col min="12" max="12" width="14.5703125" bestFit="1" customWidth="1"/>
    <col min="13" max="13" width="12.28515625" bestFit="1" customWidth="1"/>
    <col min="14" max="14" width="12" bestFit="1" customWidth="1"/>
    <col min="15" max="15" width="11.5703125" bestFit="1" customWidth="1"/>
    <col min="16" max="16" width="11.140625" bestFit="1" customWidth="1"/>
    <col min="17" max="17" width="16.85546875" bestFit="1" customWidth="1"/>
    <col min="18" max="18" width="5.7109375" style="49" customWidth="1"/>
    <col min="19" max="19" width="6.5703125" style="49" bestFit="1" customWidth="1"/>
    <col min="20" max="20" width="14.140625" style="49" bestFit="1" customWidth="1"/>
    <col min="21" max="21" width="9.7109375" style="49" bestFit="1" customWidth="1"/>
    <col min="22" max="22" width="6" style="49" bestFit="1" customWidth="1"/>
    <col min="23" max="23" width="9.5703125" style="49" bestFit="1" customWidth="1"/>
    <col min="24" max="27" width="11.5703125" style="49"/>
  </cols>
  <sheetData>
    <row r="3" spans="1:27" s="21" customFormat="1" ht="15" customHeigh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s="21" customFormat="1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s="21" customFormat="1" ht="15" customHeigh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s="21" customFormat="1" ht="15" customHeight="1" x14ac:dyDescent="0.3">
      <c r="A6" s="5" t="s">
        <v>56</v>
      </c>
      <c r="B6" s="99">
        <f ca="1">Nov.!$F$6</f>
        <v>30</v>
      </c>
      <c r="C6" s="5" t="s">
        <v>167</v>
      </c>
      <c r="D6" s="99">
        <f ca="1">$H$44</f>
        <v>0</v>
      </c>
      <c r="E6" s="5" t="s">
        <v>113</v>
      </c>
      <c r="F6" s="99">
        <f ca="1">$B$6-$D$6</f>
        <v>30</v>
      </c>
      <c r="H6"/>
      <c r="I6"/>
      <c r="J6"/>
      <c r="K6"/>
      <c r="L6"/>
      <c r="M6" s="14"/>
      <c r="N6" s="14"/>
      <c r="O6" s="14"/>
      <c r="P6" s="14"/>
      <c r="Q6" s="14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s="21" customFormat="1" ht="15" customHeight="1" x14ac:dyDescent="0.3">
      <c r="A7" s="5" t="s">
        <v>109</v>
      </c>
      <c r="B7" s="99">
        <f ca="1">Nov.!$F$7</f>
        <v>0</v>
      </c>
      <c r="C7" s="5" t="s">
        <v>112</v>
      </c>
      <c r="D7" s="99">
        <f ca="1">$P$41</f>
        <v>0</v>
      </c>
      <c r="E7" s="5" t="s">
        <v>178</v>
      </c>
      <c r="F7" s="99">
        <f ca="1">$B$7+$D$7</f>
        <v>0</v>
      </c>
      <c r="H7"/>
      <c r="I7"/>
      <c r="J7"/>
      <c r="K7" s="14"/>
      <c r="L7" s="14"/>
      <c r="M7" s="14"/>
      <c r="N7" s="14"/>
      <c r="O7" s="14"/>
      <c r="P7" s="14"/>
      <c r="Q7" s="14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s="21" customFormat="1" ht="15" customHeight="1" thickBot="1" x14ac:dyDescent="0.35">
      <c r="A8" s="15"/>
      <c r="B8" s="16"/>
      <c r="C8" s="15"/>
      <c r="D8" s="15"/>
      <c r="E8" s="16"/>
      <c r="F8" s="15"/>
      <c r="G8"/>
      <c r="H8"/>
      <c r="I8"/>
      <c r="J8"/>
      <c r="K8" s="14"/>
      <c r="L8" s="14"/>
      <c r="M8" s="14"/>
      <c r="N8" s="14"/>
      <c r="O8" s="14"/>
      <c r="P8" s="14"/>
      <c r="Q8" s="14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spans="1:27" s="21" customFormat="1" ht="15" customHeight="1" thickBot="1" x14ac:dyDescent="0.35">
      <c r="A9" s="40" t="s">
        <v>36</v>
      </c>
      <c r="B9" s="41" t="s">
        <v>61</v>
      </c>
      <c r="C9" s="41" t="s">
        <v>40</v>
      </c>
      <c r="D9" s="41" t="s">
        <v>200</v>
      </c>
      <c r="E9" s="30" t="s">
        <v>34</v>
      </c>
      <c r="F9" s="30" t="s">
        <v>35</v>
      </c>
      <c r="G9" s="30" t="s">
        <v>34</v>
      </c>
      <c r="H9" s="30" t="s">
        <v>35</v>
      </c>
      <c r="I9" s="30" t="s">
        <v>42</v>
      </c>
      <c r="J9" s="30" t="s">
        <v>120</v>
      </c>
      <c r="K9" s="30" t="s">
        <v>119</v>
      </c>
      <c r="L9" s="30" t="s">
        <v>43</v>
      </c>
      <c r="M9" s="42" t="s">
        <v>59</v>
      </c>
      <c r="N9" s="30" t="s">
        <v>39</v>
      </c>
      <c r="O9" s="30" t="s">
        <v>38</v>
      </c>
      <c r="P9" s="30" t="s">
        <v>41</v>
      </c>
      <c r="Q9" s="31" t="s">
        <v>178</v>
      </c>
      <c r="R9" s="49"/>
      <c r="S9" s="94" t="s">
        <v>33</v>
      </c>
      <c r="T9" s="94" t="s">
        <v>166</v>
      </c>
      <c r="U9" s="94" t="s">
        <v>63</v>
      </c>
      <c r="V9" s="94" t="s">
        <v>31</v>
      </c>
      <c r="W9" s="94" t="s">
        <v>177</v>
      </c>
      <c r="X9" s="49"/>
      <c r="Y9" s="49"/>
      <c r="Z9" s="49"/>
      <c r="AA9" s="49"/>
    </row>
    <row r="10" spans="1:27" s="21" customFormat="1" ht="15" customHeight="1" x14ac:dyDescent="0.3">
      <c r="A10" s="39">
        <v>46357</v>
      </c>
      <c r="B10" s="89" t="str">
        <f>TEXT(A10,"tttt")</f>
        <v>Dienstag</v>
      </c>
      <c r="C10" s="90" t="str">
        <f>IF(AND(S10="Feiertag",T10&gt;0),"Fehlzeit",IF(OR(B10="Samstag",B10="Sonntag"),"Wochenende","Bitte auswählen"))</f>
        <v>Bitte auswählen</v>
      </c>
      <c r="D10" s="90"/>
      <c r="E10" s="91"/>
      <c r="F10" s="91"/>
      <c r="G10" s="91"/>
      <c r="H10" s="91"/>
      <c r="I10" s="79" t="str">
        <f ca="1">IF(AND(OR(C10="Anwesenheit",C10="Wochenende"),E10&lt;&gt;"",F10&lt;&gt;"",W10="Ja"),((F10-E10)+(H10-G10))*24,"")</f>
        <v/>
      </c>
      <c r="J10" s="79" t="str">
        <f ca="1">IF(I10="","",IF(AND(G10&lt;&gt;"",H10&lt;&gt;""),(G10-F10)*24,0))</f>
        <v/>
      </c>
      <c r="K10" s="79" t="str">
        <f ca="1">IF(I10="","",IF(AND(I10&lt;&gt;"",J10="",I10&gt;=Personalstamm!$D$20),Personalstamm!$E$20,IF(AND(I10&lt;&gt;"",J10="",I10&gt;=Personalstamm!$D$19),Personalstamm!$E$19,IF(AND(I10&lt;&gt;"",J10&lt;Personalstamm!$E$20,I10&gt;=Personalstamm!$D$20),Personalstamm!$E$20-J10,IF(AND(I10&lt;&gt;"",J10&lt;Personalstamm!E$19,I10&gt;=Personalstamm!$D$19),Personalstamm!$E$19-J10,0)))))</f>
        <v/>
      </c>
      <c r="L10" s="79" t="str">
        <f ca="1">IF(I10&lt;&gt;"",I10-K10,"")</f>
        <v/>
      </c>
      <c r="M10" s="93" t="str">
        <f>IF(AND(S10="Feiertag",T10&gt;0),"Feiertag",IF(C10="Fehlzeit","Bitte auswählen",""))</f>
        <v/>
      </c>
      <c r="N10" s="79" t="str">
        <f>IF(OR(M10="",M10="Bitte auswählen"),"",IF(M10="Feiertag",T10*U10,IF(M10="Gleittag",0,VLOOKUP(B10,Personalstamm!$D$8:$F$14,3,FALSE))))</f>
        <v/>
      </c>
      <c r="O10" s="79">
        <f>VLOOKUP(B10,Personalstamm!$D$8:$E$14,2,FALSE)</f>
        <v>8</v>
      </c>
      <c r="P10" s="79" t="str">
        <f ca="1">IF(AND(OR(C10="Anwesenheit",C10="Wochenende"),L10&lt;&gt;""),L10-O10,IF(AND(C10="Fehlzeit",N10&lt;&gt;"",W10="Ja"),N10-O10,IF(W10="Ja",-O10,"")))</f>
        <v/>
      </c>
      <c r="Q10" s="79">
        <f ca="1">IF(P10="",B7,B7+P10)</f>
        <v>0</v>
      </c>
      <c r="R10" s="49"/>
      <c r="S10" s="69" t="str">
        <f>IF(COUNTIF(Allgemein!$H$8:$H$45,A10)&gt;0,"Feiertag","")</f>
        <v/>
      </c>
      <c r="T10" s="97" t="str">
        <f>IFERROR(VLOOKUP(A10,Allgemein!$H$8:$I$45,2,FALSE),"")</f>
        <v/>
      </c>
      <c r="U10" s="97">
        <f>VLOOKUP(B10,Personalstamm!$D$8:$F$14,3,FALSE)</f>
        <v>8</v>
      </c>
      <c r="V10" s="97" t="str">
        <f>IF(M10="Gleittag",ABS(P10),"")</f>
        <v/>
      </c>
      <c r="W10" s="69" t="str">
        <f ca="1">IF(A10&lt;=TODAY(),"Ja","")</f>
        <v/>
      </c>
      <c r="X10" s="49"/>
      <c r="Y10" s="49"/>
      <c r="Z10" s="49"/>
      <c r="AA10" s="49"/>
    </row>
    <row r="11" spans="1:27" s="21" customFormat="1" ht="15" customHeight="1" x14ac:dyDescent="0.3">
      <c r="A11" s="39">
        <v>46358</v>
      </c>
      <c r="B11" s="89" t="str">
        <f t="shared" ref="B11:B40" si="0">TEXT(A11,"tttt")</f>
        <v>Mittwoch</v>
      </c>
      <c r="C11" s="90" t="str">
        <f t="shared" ref="C11:C40" si="1">IF(AND(S11="Feiertag",T11&gt;0),"Fehlzeit",IF(OR(B11="Samstag",B11="Sonntag"),"Wochenende","Bitte auswählen"))</f>
        <v>Bitte auswählen</v>
      </c>
      <c r="D11" s="90"/>
      <c r="E11" s="91"/>
      <c r="F11" s="91"/>
      <c r="G11" s="91"/>
      <c r="H11" s="91"/>
      <c r="I11" s="79" t="str">
        <f t="shared" ref="I11:I40" ca="1" si="2">IF(AND(OR(C11="Anwesenheit",C11="Wochenende"),E11&lt;&gt;"",F11&lt;&gt;"",W11="Ja"),((F11-E11)+(H11-G11))*24,"")</f>
        <v/>
      </c>
      <c r="J11" s="79" t="str">
        <f t="shared" ref="J11:J40" ca="1" si="3">IF(I11="","",IF(AND(G11&lt;&gt;"",H11&lt;&gt;""),(G11-F11)*24,0))</f>
        <v/>
      </c>
      <c r="K11" s="79" t="str">
        <f ca="1">IF(I11="","",IF(AND(I11&lt;&gt;"",J11="",I11&gt;=Personalstamm!$D$20),Personalstamm!$E$20,IF(AND(I11&lt;&gt;"",J11="",I11&gt;=Personalstamm!$D$19),Personalstamm!$E$19,IF(AND(I11&lt;&gt;"",J11&lt;Personalstamm!$E$20,I11&gt;=Personalstamm!$D$20),Personalstamm!$E$20-J11,IF(AND(I11&lt;&gt;"",J11&lt;Personalstamm!E$19,I11&gt;=Personalstamm!$D$19),Personalstamm!$E$19-J11,0)))))</f>
        <v/>
      </c>
      <c r="L11" s="79" t="str">
        <f t="shared" ref="L11:L40" ca="1" si="4">IF(I11&lt;&gt;"",I11-K11,"")</f>
        <v/>
      </c>
      <c r="M11" s="93" t="str">
        <f t="shared" ref="M11:M40" si="5">IF(AND(S11="Feiertag",T11&gt;0),"Feiertag",IF(C11="Fehlzeit","Bitte auswählen",""))</f>
        <v/>
      </c>
      <c r="N11" s="79" t="str">
        <f>IF(OR(M11="",M11="Bitte auswählen"),"",IF(M11="Feiertag",T11*U11,IF(M11="Gleittag",0,VLOOKUP(B11,Personalstamm!$D$8:$F$14,3,FALSE))))</f>
        <v/>
      </c>
      <c r="O11" s="79">
        <f>VLOOKUP(B11,Personalstamm!$D$8:$E$14,2,FALSE)</f>
        <v>8</v>
      </c>
      <c r="P11" s="79" t="str">
        <f t="shared" ref="P11:P40" ca="1" si="6">IF(AND(OR(C11="Anwesenheit",C11="Wochenende"),L11&lt;&gt;""),L11-O11,IF(AND(C11="Fehlzeit",N11&lt;&gt;"",W11="Ja"),N11-O11,IF(W11="Ja",-O11,"")))</f>
        <v/>
      </c>
      <c r="Q11" s="65">
        <f ca="1">IF(P11="",Q10,Q10+P11)</f>
        <v>0</v>
      </c>
      <c r="R11" s="49"/>
      <c r="S11" s="69" t="str">
        <f>IF(COUNTIF(Allgemein!$H$8:$H$45,A11)&gt;0,"Feiertag","")</f>
        <v/>
      </c>
      <c r="T11" s="97" t="str">
        <f>IFERROR(VLOOKUP(A11,Allgemein!$H$8:$I$45,2,FALSE),"")</f>
        <v/>
      </c>
      <c r="U11" s="97">
        <f>VLOOKUP(B11,Personalstamm!$D$8:$F$14,3,FALSE)</f>
        <v>8</v>
      </c>
      <c r="V11" s="97" t="str">
        <f t="shared" ref="V11:V40" si="7">IF(M11="Gleittag",ABS(P11),"")</f>
        <v/>
      </c>
      <c r="W11" s="69" t="str">
        <f t="shared" ref="W11:W40" ca="1" si="8">IF(A11&lt;=TODAY(),"Ja","")</f>
        <v/>
      </c>
      <c r="X11" s="49"/>
      <c r="Y11" s="49"/>
      <c r="Z11" s="49"/>
      <c r="AA11" s="49"/>
    </row>
    <row r="12" spans="1:27" s="21" customFormat="1" ht="15" customHeight="1" x14ac:dyDescent="0.3">
      <c r="A12" s="39">
        <v>46359</v>
      </c>
      <c r="B12" s="89" t="str">
        <f t="shared" si="0"/>
        <v>Donnerstag</v>
      </c>
      <c r="C12" s="90" t="str">
        <f t="shared" si="1"/>
        <v>Bitte auswählen</v>
      </c>
      <c r="D12" s="90"/>
      <c r="E12" s="91"/>
      <c r="F12" s="91"/>
      <c r="G12" s="91"/>
      <c r="H12" s="91"/>
      <c r="I12" s="79" t="str">
        <f t="shared" ca="1" si="2"/>
        <v/>
      </c>
      <c r="J12" s="79" t="str">
        <f t="shared" ca="1" si="3"/>
        <v/>
      </c>
      <c r="K12" s="79" t="str">
        <f ca="1">IF(I12="","",IF(AND(I12&lt;&gt;"",J12="",I12&gt;=Personalstamm!$D$20),Personalstamm!$E$20,IF(AND(I12&lt;&gt;"",J12="",I12&gt;=Personalstamm!$D$19),Personalstamm!$E$19,IF(AND(I12&lt;&gt;"",J12&lt;Personalstamm!$E$20,I12&gt;=Personalstamm!$D$20),Personalstamm!$E$20-J12,IF(AND(I12&lt;&gt;"",J12&lt;Personalstamm!E$19,I12&gt;=Personalstamm!$D$19),Personalstamm!$E$19-J12,0)))))</f>
        <v/>
      </c>
      <c r="L12" s="79" t="str">
        <f t="shared" ca="1" si="4"/>
        <v/>
      </c>
      <c r="M12" s="93" t="str">
        <f t="shared" si="5"/>
        <v/>
      </c>
      <c r="N12" s="79" t="str">
        <f>IF(OR(M12="",M12="Bitte auswählen"),"",IF(M12="Feiertag",T12*U12,IF(M12="Gleittag",0,VLOOKUP(B12,Personalstamm!$D$8:$F$14,3,FALSE))))</f>
        <v/>
      </c>
      <c r="O12" s="79">
        <f>VLOOKUP(B12,Personalstamm!$D$8:$E$14,2,FALSE)</f>
        <v>8</v>
      </c>
      <c r="P12" s="79" t="str">
        <f t="shared" ca="1" si="6"/>
        <v/>
      </c>
      <c r="Q12" s="65">
        <f t="shared" ref="Q12:Q40" ca="1" si="9">IF(P12="",Q11,Q11+P12)</f>
        <v>0</v>
      </c>
      <c r="R12" s="49"/>
      <c r="S12" s="69" t="str">
        <f>IF(COUNTIF(Allgemein!$H$8:$H$45,A12)&gt;0,"Feiertag","")</f>
        <v/>
      </c>
      <c r="T12" s="97" t="str">
        <f>IFERROR(VLOOKUP(A12,Allgemein!$H$8:$I$45,2,FALSE),"")</f>
        <v/>
      </c>
      <c r="U12" s="97">
        <f>VLOOKUP(B12,Personalstamm!$D$8:$F$14,3,FALSE)</f>
        <v>8</v>
      </c>
      <c r="V12" s="97" t="str">
        <f t="shared" si="7"/>
        <v/>
      </c>
      <c r="W12" s="69" t="str">
        <f t="shared" ca="1" si="8"/>
        <v/>
      </c>
      <c r="X12" s="49"/>
      <c r="Y12" s="49"/>
      <c r="Z12" s="49"/>
      <c r="AA12" s="49"/>
    </row>
    <row r="13" spans="1:27" s="21" customFormat="1" ht="15" customHeight="1" x14ac:dyDescent="0.3">
      <c r="A13" s="39">
        <v>46360</v>
      </c>
      <c r="B13" s="89" t="str">
        <f t="shared" si="0"/>
        <v>Freitag</v>
      </c>
      <c r="C13" s="90" t="str">
        <f t="shared" si="1"/>
        <v>Bitte auswählen</v>
      </c>
      <c r="D13" s="90"/>
      <c r="E13" s="91"/>
      <c r="F13" s="91"/>
      <c r="G13" s="91"/>
      <c r="H13" s="91"/>
      <c r="I13" s="79" t="str">
        <f t="shared" ca="1" si="2"/>
        <v/>
      </c>
      <c r="J13" s="79" t="str">
        <f t="shared" ca="1" si="3"/>
        <v/>
      </c>
      <c r="K13" s="79" t="str">
        <f ca="1">IF(I13="","",IF(AND(I13&lt;&gt;"",J13="",I13&gt;=Personalstamm!$D$20),Personalstamm!$E$20,IF(AND(I13&lt;&gt;"",J13="",I13&gt;=Personalstamm!$D$19),Personalstamm!$E$19,IF(AND(I13&lt;&gt;"",J13&lt;Personalstamm!$E$20,I13&gt;=Personalstamm!$D$20),Personalstamm!$E$20-J13,IF(AND(I13&lt;&gt;"",J13&lt;Personalstamm!E$19,I13&gt;=Personalstamm!$D$19),Personalstamm!$E$19-J13,0)))))</f>
        <v/>
      </c>
      <c r="L13" s="79" t="str">
        <f t="shared" ca="1" si="4"/>
        <v/>
      </c>
      <c r="M13" s="93" t="str">
        <f t="shared" si="5"/>
        <v/>
      </c>
      <c r="N13" s="79" t="str">
        <f>IF(OR(M13="",M13="Bitte auswählen"),"",IF(M13="Feiertag",T13*U13,IF(M13="Gleittag",0,VLOOKUP(B13,Personalstamm!$D$8:$F$14,3,FALSE))))</f>
        <v/>
      </c>
      <c r="O13" s="79">
        <f>VLOOKUP(B13,Personalstamm!$D$8:$E$14,2,FALSE)</f>
        <v>8</v>
      </c>
      <c r="P13" s="79" t="str">
        <f t="shared" ca="1" si="6"/>
        <v/>
      </c>
      <c r="Q13" s="65">
        <f t="shared" ca="1" si="9"/>
        <v>0</v>
      </c>
      <c r="R13" s="49"/>
      <c r="S13" s="69" t="str">
        <f>IF(COUNTIF(Allgemein!$H$8:$H$45,A13)&gt;0,"Feiertag","")</f>
        <v/>
      </c>
      <c r="T13" s="97" t="str">
        <f>IFERROR(VLOOKUP(A13,Allgemein!$H$8:$I$45,2,FALSE),"")</f>
        <v/>
      </c>
      <c r="U13" s="97">
        <f>VLOOKUP(B13,Personalstamm!$D$8:$F$14,3,FALSE)</f>
        <v>8</v>
      </c>
      <c r="V13" s="97" t="str">
        <f t="shared" si="7"/>
        <v/>
      </c>
      <c r="W13" s="69" t="str">
        <f t="shared" ca="1" si="8"/>
        <v/>
      </c>
      <c r="X13" s="49"/>
      <c r="Y13" s="49"/>
      <c r="Z13" s="49"/>
      <c r="AA13" s="49"/>
    </row>
    <row r="14" spans="1:27" s="21" customFormat="1" ht="15" customHeight="1" x14ac:dyDescent="0.3">
      <c r="A14" s="39">
        <v>46361</v>
      </c>
      <c r="B14" s="89" t="str">
        <f t="shared" si="0"/>
        <v>Samstag</v>
      </c>
      <c r="C14" s="90" t="str">
        <f t="shared" si="1"/>
        <v>Wochenende</v>
      </c>
      <c r="D14" s="90"/>
      <c r="E14" s="91"/>
      <c r="F14" s="91"/>
      <c r="G14" s="91"/>
      <c r="H14" s="91"/>
      <c r="I14" s="79" t="str">
        <f t="shared" ca="1" si="2"/>
        <v/>
      </c>
      <c r="J14" s="79" t="str">
        <f t="shared" ca="1" si="3"/>
        <v/>
      </c>
      <c r="K14" s="79" t="str">
        <f ca="1">IF(I14="","",IF(AND(I14&lt;&gt;"",J14="",I14&gt;=Personalstamm!$D$20),Personalstamm!$E$20,IF(AND(I14&lt;&gt;"",J14="",I14&gt;=Personalstamm!$D$19),Personalstamm!$E$19,IF(AND(I14&lt;&gt;"",J14&lt;Personalstamm!$E$20,I14&gt;=Personalstamm!$D$20),Personalstamm!$E$20-J14,IF(AND(I14&lt;&gt;"",J14&lt;Personalstamm!E$19,I14&gt;=Personalstamm!$D$19),Personalstamm!$E$19-J14,0)))))</f>
        <v/>
      </c>
      <c r="L14" s="79" t="str">
        <f t="shared" ca="1" si="4"/>
        <v/>
      </c>
      <c r="M14" s="93" t="str">
        <f t="shared" si="5"/>
        <v/>
      </c>
      <c r="N14" s="79" t="str">
        <f>IF(OR(M14="",M14="Bitte auswählen"),"",IF(M14="Feiertag",T14*U14,IF(M14="Gleittag",0,VLOOKUP(B14,Personalstamm!$D$8:$F$14,3,FALSE))))</f>
        <v/>
      </c>
      <c r="O14" s="79">
        <f>VLOOKUP(B14,Personalstamm!$D$8:$E$14,2,FALSE)</f>
        <v>0</v>
      </c>
      <c r="P14" s="79" t="str">
        <f t="shared" ca="1" si="6"/>
        <v/>
      </c>
      <c r="Q14" s="65">
        <f t="shared" ca="1" si="9"/>
        <v>0</v>
      </c>
      <c r="R14" s="49"/>
      <c r="S14" s="69" t="str">
        <f>IF(COUNTIF(Allgemein!$H$8:$H$45,A14)&gt;0,"Feiertag","")</f>
        <v/>
      </c>
      <c r="T14" s="97" t="str">
        <f>IFERROR(VLOOKUP(A14,Allgemein!$H$8:$I$45,2,FALSE),"")</f>
        <v/>
      </c>
      <c r="U14" s="97">
        <f>VLOOKUP(B14,Personalstamm!$D$8:$F$14,3,FALSE)</f>
        <v>0</v>
      </c>
      <c r="V14" s="97" t="str">
        <f t="shared" si="7"/>
        <v/>
      </c>
      <c r="W14" s="69" t="str">
        <f t="shared" ca="1" si="8"/>
        <v/>
      </c>
      <c r="X14" s="49"/>
      <c r="Y14" s="49"/>
      <c r="Z14" s="49"/>
      <c r="AA14" s="49"/>
    </row>
    <row r="15" spans="1:27" s="21" customFormat="1" ht="15" customHeight="1" x14ac:dyDescent="0.3">
      <c r="A15" s="39">
        <v>46362</v>
      </c>
      <c r="B15" s="89" t="str">
        <f t="shared" si="0"/>
        <v>Sonntag</v>
      </c>
      <c r="C15" s="90" t="str">
        <f t="shared" si="1"/>
        <v>Wochenende</v>
      </c>
      <c r="D15" s="90"/>
      <c r="E15" s="91"/>
      <c r="F15" s="91"/>
      <c r="G15" s="91"/>
      <c r="H15" s="91"/>
      <c r="I15" s="79" t="str">
        <f t="shared" ca="1" si="2"/>
        <v/>
      </c>
      <c r="J15" s="79" t="str">
        <f t="shared" ca="1" si="3"/>
        <v/>
      </c>
      <c r="K15" s="79" t="str">
        <f ca="1">IF(I15="","",IF(AND(I15&lt;&gt;"",J15="",I15&gt;=Personalstamm!$D$20),Personalstamm!$E$20,IF(AND(I15&lt;&gt;"",J15="",I15&gt;=Personalstamm!$D$19),Personalstamm!$E$19,IF(AND(I15&lt;&gt;"",J15&lt;Personalstamm!$E$20,I15&gt;=Personalstamm!$D$20),Personalstamm!$E$20-J15,IF(AND(I15&lt;&gt;"",J15&lt;Personalstamm!E$19,I15&gt;=Personalstamm!$D$19),Personalstamm!$E$19-J15,0)))))</f>
        <v/>
      </c>
      <c r="L15" s="79" t="str">
        <f t="shared" ca="1" si="4"/>
        <v/>
      </c>
      <c r="M15" s="93" t="str">
        <f t="shared" si="5"/>
        <v/>
      </c>
      <c r="N15" s="79" t="str">
        <f>IF(OR(M15="",M15="Bitte auswählen"),"",IF(M15="Feiertag",T15*U15,IF(M15="Gleittag",0,VLOOKUP(B15,Personalstamm!$D$8:$F$14,3,FALSE))))</f>
        <v/>
      </c>
      <c r="O15" s="79">
        <f>VLOOKUP(B15,Personalstamm!$D$8:$E$14,2,FALSE)</f>
        <v>0</v>
      </c>
      <c r="P15" s="79" t="str">
        <f t="shared" ca="1" si="6"/>
        <v/>
      </c>
      <c r="Q15" s="65">
        <f t="shared" ca="1" si="9"/>
        <v>0</v>
      </c>
      <c r="R15" s="49"/>
      <c r="S15" s="69" t="str">
        <f>IF(COUNTIF(Allgemein!$H$8:$H$45,A15)&gt;0,"Feiertag","")</f>
        <v/>
      </c>
      <c r="T15" s="97" t="str">
        <f>IFERROR(VLOOKUP(A15,Allgemein!$H$8:$I$45,2,FALSE),"")</f>
        <v/>
      </c>
      <c r="U15" s="97">
        <f>VLOOKUP(B15,Personalstamm!$D$8:$F$14,3,FALSE)</f>
        <v>0</v>
      </c>
      <c r="V15" s="97" t="str">
        <f t="shared" si="7"/>
        <v/>
      </c>
      <c r="W15" s="69" t="str">
        <f t="shared" ca="1" si="8"/>
        <v/>
      </c>
      <c r="X15" s="49"/>
      <c r="Y15" s="49"/>
      <c r="Z15" s="49"/>
      <c r="AA15" s="49"/>
    </row>
    <row r="16" spans="1:27" s="21" customFormat="1" ht="15" customHeight="1" x14ac:dyDescent="0.3">
      <c r="A16" s="39">
        <v>46363</v>
      </c>
      <c r="B16" s="89" t="str">
        <f t="shared" si="0"/>
        <v>Montag</v>
      </c>
      <c r="C16" s="90" t="str">
        <f t="shared" si="1"/>
        <v>Bitte auswählen</v>
      </c>
      <c r="D16" s="90"/>
      <c r="E16" s="91"/>
      <c r="F16" s="91"/>
      <c r="G16" s="91"/>
      <c r="H16" s="91"/>
      <c r="I16" s="79" t="str">
        <f t="shared" ca="1" si="2"/>
        <v/>
      </c>
      <c r="J16" s="79" t="str">
        <f t="shared" ca="1" si="3"/>
        <v/>
      </c>
      <c r="K16" s="79" t="str">
        <f ca="1">IF(I16="","",IF(AND(I16&lt;&gt;"",J16="",I16&gt;=Personalstamm!$D$20),Personalstamm!$E$20,IF(AND(I16&lt;&gt;"",J16="",I16&gt;=Personalstamm!$D$19),Personalstamm!$E$19,IF(AND(I16&lt;&gt;"",J16&lt;Personalstamm!$E$20,I16&gt;=Personalstamm!$D$20),Personalstamm!$E$20-J16,IF(AND(I16&lt;&gt;"",J16&lt;Personalstamm!E$19,I16&gt;=Personalstamm!$D$19),Personalstamm!$E$19-J16,0)))))</f>
        <v/>
      </c>
      <c r="L16" s="79" t="str">
        <f t="shared" ca="1" si="4"/>
        <v/>
      </c>
      <c r="M16" s="93" t="str">
        <f t="shared" si="5"/>
        <v/>
      </c>
      <c r="N16" s="79" t="str">
        <f>IF(OR(M16="",M16="Bitte auswählen"),"",IF(M16="Feiertag",T16*U16,IF(M16="Gleittag",0,VLOOKUP(B16,Personalstamm!$D$8:$F$14,3,FALSE))))</f>
        <v/>
      </c>
      <c r="O16" s="79">
        <f>VLOOKUP(B16,Personalstamm!$D$8:$E$14,2,FALSE)</f>
        <v>8</v>
      </c>
      <c r="P16" s="79" t="str">
        <f t="shared" ca="1" si="6"/>
        <v/>
      </c>
      <c r="Q16" s="65">
        <f t="shared" ca="1" si="9"/>
        <v>0</v>
      </c>
      <c r="R16" s="49"/>
      <c r="S16" s="69" t="str">
        <f>IF(COUNTIF(Allgemein!$H$8:$H$45,A16)&gt;0,"Feiertag","")</f>
        <v/>
      </c>
      <c r="T16" s="97" t="str">
        <f>IFERROR(VLOOKUP(A16,Allgemein!$H$8:$I$45,2,FALSE),"")</f>
        <v/>
      </c>
      <c r="U16" s="97">
        <f>VLOOKUP(B16,Personalstamm!$D$8:$F$14,3,FALSE)</f>
        <v>8</v>
      </c>
      <c r="V16" s="97" t="str">
        <f t="shared" si="7"/>
        <v/>
      </c>
      <c r="W16" s="69" t="str">
        <f t="shared" ca="1" si="8"/>
        <v/>
      </c>
      <c r="X16" s="49"/>
      <c r="Y16" s="49"/>
      <c r="Z16" s="49"/>
      <c r="AA16" s="49"/>
    </row>
    <row r="17" spans="1:27" s="21" customFormat="1" ht="15" customHeight="1" x14ac:dyDescent="0.3">
      <c r="A17" s="39">
        <v>46364</v>
      </c>
      <c r="B17" s="89" t="str">
        <f t="shared" si="0"/>
        <v>Dienstag</v>
      </c>
      <c r="C17" s="90" t="str">
        <f t="shared" si="1"/>
        <v>Bitte auswählen</v>
      </c>
      <c r="D17" s="90"/>
      <c r="E17" s="91"/>
      <c r="F17" s="91"/>
      <c r="G17" s="91"/>
      <c r="H17" s="91"/>
      <c r="I17" s="79" t="str">
        <f t="shared" ca="1" si="2"/>
        <v/>
      </c>
      <c r="J17" s="79" t="str">
        <f t="shared" ca="1" si="3"/>
        <v/>
      </c>
      <c r="K17" s="79" t="str">
        <f ca="1">IF(I17="","",IF(AND(I17&lt;&gt;"",J17="",I17&gt;=Personalstamm!$D$20),Personalstamm!$E$20,IF(AND(I17&lt;&gt;"",J17="",I17&gt;=Personalstamm!$D$19),Personalstamm!$E$19,IF(AND(I17&lt;&gt;"",J17&lt;Personalstamm!$E$20,I17&gt;=Personalstamm!$D$20),Personalstamm!$E$20-J17,IF(AND(I17&lt;&gt;"",J17&lt;Personalstamm!E$19,I17&gt;=Personalstamm!$D$19),Personalstamm!$E$19-J17,0)))))</f>
        <v/>
      </c>
      <c r="L17" s="79" t="str">
        <f t="shared" ca="1" si="4"/>
        <v/>
      </c>
      <c r="M17" s="93" t="str">
        <f t="shared" si="5"/>
        <v/>
      </c>
      <c r="N17" s="79" t="str">
        <f>IF(OR(M17="",M17="Bitte auswählen"),"",IF(M17="Feiertag",T17*U17,IF(M17="Gleittag",0,VLOOKUP(B17,Personalstamm!$D$8:$F$14,3,FALSE))))</f>
        <v/>
      </c>
      <c r="O17" s="79">
        <f>VLOOKUP(B17,Personalstamm!$D$8:$E$14,2,FALSE)</f>
        <v>8</v>
      </c>
      <c r="P17" s="79" t="str">
        <f t="shared" ca="1" si="6"/>
        <v/>
      </c>
      <c r="Q17" s="65">
        <f t="shared" ca="1" si="9"/>
        <v>0</v>
      </c>
      <c r="R17" s="49"/>
      <c r="S17" s="69" t="str">
        <f>IF(COUNTIF(Allgemein!$H$8:$H$45,A17)&gt;0,"Feiertag","")</f>
        <v/>
      </c>
      <c r="T17" s="97" t="str">
        <f>IFERROR(VLOOKUP(A17,Allgemein!$H$8:$I$45,2,FALSE),"")</f>
        <v/>
      </c>
      <c r="U17" s="97">
        <f>VLOOKUP(B17,Personalstamm!$D$8:$F$14,3,FALSE)</f>
        <v>8</v>
      </c>
      <c r="V17" s="97" t="str">
        <f t="shared" si="7"/>
        <v/>
      </c>
      <c r="W17" s="69" t="str">
        <f t="shared" ca="1" si="8"/>
        <v/>
      </c>
      <c r="X17" s="49"/>
      <c r="Y17" s="49"/>
      <c r="Z17" s="49"/>
      <c r="AA17" s="49"/>
    </row>
    <row r="18" spans="1:27" s="21" customFormat="1" ht="15" customHeight="1" x14ac:dyDescent="0.3">
      <c r="A18" s="39">
        <v>46365</v>
      </c>
      <c r="B18" s="89" t="str">
        <f t="shared" si="0"/>
        <v>Mittwoch</v>
      </c>
      <c r="C18" s="90" t="str">
        <f t="shared" si="1"/>
        <v>Bitte auswählen</v>
      </c>
      <c r="D18" s="90"/>
      <c r="E18" s="91"/>
      <c r="F18" s="91"/>
      <c r="G18" s="91"/>
      <c r="H18" s="91"/>
      <c r="I18" s="79" t="str">
        <f t="shared" ca="1" si="2"/>
        <v/>
      </c>
      <c r="J18" s="79" t="str">
        <f t="shared" ca="1" si="3"/>
        <v/>
      </c>
      <c r="K18" s="79" t="str">
        <f ca="1">IF(I18="","",IF(AND(I18&lt;&gt;"",J18="",I18&gt;=Personalstamm!$D$20),Personalstamm!$E$20,IF(AND(I18&lt;&gt;"",J18="",I18&gt;=Personalstamm!$D$19),Personalstamm!$E$19,IF(AND(I18&lt;&gt;"",J18&lt;Personalstamm!$E$20,I18&gt;=Personalstamm!$D$20),Personalstamm!$E$20-J18,IF(AND(I18&lt;&gt;"",J18&lt;Personalstamm!E$19,I18&gt;=Personalstamm!$D$19),Personalstamm!$E$19-J18,0)))))</f>
        <v/>
      </c>
      <c r="L18" s="79" t="str">
        <f t="shared" ca="1" si="4"/>
        <v/>
      </c>
      <c r="M18" s="93" t="str">
        <f t="shared" si="5"/>
        <v/>
      </c>
      <c r="N18" s="79" t="str">
        <f>IF(OR(M18="",M18="Bitte auswählen"),"",IF(M18="Feiertag",T18*U18,IF(M18="Gleittag",0,VLOOKUP(B18,Personalstamm!$D$8:$F$14,3,FALSE))))</f>
        <v/>
      </c>
      <c r="O18" s="79">
        <f>VLOOKUP(B18,Personalstamm!$D$8:$E$14,2,FALSE)</f>
        <v>8</v>
      </c>
      <c r="P18" s="79" t="str">
        <f t="shared" ca="1" si="6"/>
        <v/>
      </c>
      <c r="Q18" s="65">
        <f t="shared" ca="1" si="9"/>
        <v>0</v>
      </c>
      <c r="R18" s="49"/>
      <c r="S18" s="69" t="str">
        <f>IF(COUNTIF(Allgemein!$H$8:$H$45,A18)&gt;0,"Feiertag","")</f>
        <v/>
      </c>
      <c r="T18" s="97" t="str">
        <f>IFERROR(VLOOKUP(A18,Allgemein!$H$8:$I$45,2,FALSE),"")</f>
        <v/>
      </c>
      <c r="U18" s="97">
        <f>VLOOKUP(B18,Personalstamm!$D$8:$F$14,3,FALSE)</f>
        <v>8</v>
      </c>
      <c r="V18" s="97" t="str">
        <f t="shared" si="7"/>
        <v/>
      </c>
      <c r="W18" s="69" t="str">
        <f t="shared" ca="1" si="8"/>
        <v/>
      </c>
      <c r="X18" s="49"/>
      <c r="Y18" s="49"/>
      <c r="Z18" s="49"/>
      <c r="AA18" s="49"/>
    </row>
    <row r="19" spans="1:27" s="21" customFormat="1" ht="15" customHeight="1" x14ac:dyDescent="0.3">
      <c r="A19" s="39">
        <v>46366</v>
      </c>
      <c r="B19" s="89" t="str">
        <f t="shared" si="0"/>
        <v>Donnerstag</v>
      </c>
      <c r="C19" s="90" t="str">
        <f t="shared" si="1"/>
        <v>Bitte auswählen</v>
      </c>
      <c r="D19" s="90"/>
      <c r="E19" s="91"/>
      <c r="F19" s="91"/>
      <c r="G19" s="91"/>
      <c r="H19" s="91"/>
      <c r="I19" s="79" t="str">
        <f t="shared" ca="1" si="2"/>
        <v/>
      </c>
      <c r="J19" s="79" t="str">
        <f t="shared" ca="1" si="3"/>
        <v/>
      </c>
      <c r="K19" s="79" t="str">
        <f ca="1">IF(I19="","",IF(AND(I19&lt;&gt;"",J19="",I19&gt;=Personalstamm!$D$20),Personalstamm!$E$20,IF(AND(I19&lt;&gt;"",J19="",I19&gt;=Personalstamm!$D$19),Personalstamm!$E$19,IF(AND(I19&lt;&gt;"",J19&lt;Personalstamm!$E$20,I19&gt;=Personalstamm!$D$20),Personalstamm!$E$20-J19,IF(AND(I19&lt;&gt;"",J19&lt;Personalstamm!E$19,I19&gt;=Personalstamm!$D$19),Personalstamm!$E$19-J19,0)))))</f>
        <v/>
      </c>
      <c r="L19" s="79" t="str">
        <f t="shared" ca="1" si="4"/>
        <v/>
      </c>
      <c r="M19" s="93" t="str">
        <f t="shared" si="5"/>
        <v/>
      </c>
      <c r="N19" s="79" t="str">
        <f>IF(OR(M19="",M19="Bitte auswählen"),"",IF(M19="Feiertag",T19*U19,IF(M19="Gleittag",0,VLOOKUP(B19,Personalstamm!$D$8:$F$14,3,FALSE))))</f>
        <v/>
      </c>
      <c r="O19" s="79">
        <f>VLOOKUP(B19,Personalstamm!$D$8:$E$14,2,FALSE)</f>
        <v>8</v>
      </c>
      <c r="P19" s="79" t="str">
        <f t="shared" ca="1" si="6"/>
        <v/>
      </c>
      <c r="Q19" s="65">
        <f t="shared" ca="1" si="9"/>
        <v>0</v>
      </c>
      <c r="R19" s="49"/>
      <c r="S19" s="69" t="str">
        <f>IF(COUNTIF(Allgemein!$H$8:$H$45,A19)&gt;0,"Feiertag","")</f>
        <v/>
      </c>
      <c r="T19" s="97" t="str">
        <f>IFERROR(VLOOKUP(A19,Allgemein!$H$8:$I$45,2,FALSE),"")</f>
        <v/>
      </c>
      <c r="U19" s="97">
        <f>VLOOKUP(B19,Personalstamm!$D$8:$F$14,3,FALSE)</f>
        <v>8</v>
      </c>
      <c r="V19" s="97" t="str">
        <f t="shared" si="7"/>
        <v/>
      </c>
      <c r="W19" s="69" t="str">
        <f t="shared" ca="1" si="8"/>
        <v/>
      </c>
      <c r="X19" s="49"/>
      <c r="Y19" s="49"/>
      <c r="Z19" s="49"/>
      <c r="AA19" s="49"/>
    </row>
    <row r="20" spans="1:27" s="21" customFormat="1" ht="15" customHeight="1" x14ac:dyDescent="0.3">
      <c r="A20" s="39">
        <v>46367</v>
      </c>
      <c r="B20" s="89" t="str">
        <f t="shared" si="0"/>
        <v>Freitag</v>
      </c>
      <c r="C20" s="90" t="str">
        <f t="shared" si="1"/>
        <v>Bitte auswählen</v>
      </c>
      <c r="D20" s="90"/>
      <c r="E20" s="91"/>
      <c r="F20" s="91"/>
      <c r="G20" s="91"/>
      <c r="H20" s="91"/>
      <c r="I20" s="79" t="str">
        <f t="shared" ca="1" si="2"/>
        <v/>
      </c>
      <c r="J20" s="79" t="str">
        <f t="shared" ca="1" si="3"/>
        <v/>
      </c>
      <c r="K20" s="79" t="str">
        <f ca="1">IF(I20="","",IF(AND(I20&lt;&gt;"",J20="",I20&gt;=Personalstamm!$D$20),Personalstamm!$E$20,IF(AND(I20&lt;&gt;"",J20="",I20&gt;=Personalstamm!$D$19),Personalstamm!$E$19,IF(AND(I20&lt;&gt;"",J20&lt;Personalstamm!$E$20,I20&gt;=Personalstamm!$D$20),Personalstamm!$E$20-J20,IF(AND(I20&lt;&gt;"",J20&lt;Personalstamm!E$19,I20&gt;=Personalstamm!$D$19),Personalstamm!$E$19-J20,0)))))</f>
        <v/>
      </c>
      <c r="L20" s="79" t="str">
        <f t="shared" ca="1" si="4"/>
        <v/>
      </c>
      <c r="M20" s="93" t="str">
        <f t="shared" si="5"/>
        <v/>
      </c>
      <c r="N20" s="79" t="str">
        <f>IF(OR(M20="",M20="Bitte auswählen"),"",IF(M20="Feiertag",T20*U20,IF(M20="Gleittag",0,VLOOKUP(B20,Personalstamm!$D$8:$F$14,3,FALSE))))</f>
        <v/>
      </c>
      <c r="O20" s="79">
        <f>VLOOKUP(B20,Personalstamm!$D$8:$E$14,2,FALSE)</f>
        <v>8</v>
      </c>
      <c r="P20" s="79" t="str">
        <f t="shared" ca="1" si="6"/>
        <v/>
      </c>
      <c r="Q20" s="65">
        <f t="shared" ca="1" si="9"/>
        <v>0</v>
      </c>
      <c r="R20" s="49"/>
      <c r="S20" s="69" t="str">
        <f>IF(COUNTIF(Allgemein!$H$8:$H$45,A20)&gt;0,"Feiertag","")</f>
        <v/>
      </c>
      <c r="T20" s="97" t="str">
        <f>IFERROR(VLOOKUP(A20,Allgemein!$H$8:$I$45,2,FALSE),"")</f>
        <v/>
      </c>
      <c r="U20" s="97">
        <f>VLOOKUP(B20,Personalstamm!$D$8:$F$14,3,FALSE)</f>
        <v>8</v>
      </c>
      <c r="V20" s="97" t="str">
        <f t="shared" si="7"/>
        <v/>
      </c>
      <c r="W20" s="69" t="str">
        <f t="shared" ca="1" si="8"/>
        <v/>
      </c>
      <c r="X20" s="49"/>
      <c r="Y20" s="49"/>
      <c r="Z20" s="49"/>
      <c r="AA20" s="49"/>
    </row>
    <row r="21" spans="1:27" s="21" customFormat="1" ht="15" customHeight="1" x14ac:dyDescent="0.3">
      <c r="A21" s="39">
        <v>46368</v>
      </c>
      <c r="B21" s="89" t="str">
        <f t="shared" si="0"/>
        <v>Samstag</v>
      </c>
      <c r="C21" s="90" t="str">
        <f t="shared" si="1"/>
        <v>Wochenende</v>
      </c>
      <c r="D21" s="90"/>
      <c r="E21" s="91"/>
      <c r="F21" s="91"/>
      <c r="G21" s="91"/>
      <c r="H21" s="91"/>
      <c r="I21" s="79" t="str">
        <f t="shared" ca="1" si="2"/>
        <v/>
      </c>
      <c r="J21" s="79" t="str">
        <f t="shared" ca="1" si="3"/>
        <v/>
      </c>
      <c r="K21" s="79" t="str">
        <f ca="1">IF(I21="","",IF(AND(I21&lt;&gt;"",J21="",I21&gt;=Personalstamm!$D$20),Personalstamm!$E$20,IF(AND(I21&lt;&gt;"",J21="",I21&gt;=Personalstamm!$D$19),Personalstamm!$E$19,IF(AND(I21&lt;&gt;"",J21&lt;Personalstamm!$E$20,I21&gt;=Personalstamm!$D$20),Personalstamm!$E$20-J21,IF(AND(I21&lt;&gt;"",J21&lt;Personalstamm!E$19,I21&gt;=Personalstamm!$D$19),Personalstamm!$E$19-J21,0)))))</f>
        <v/>
      </c>
      <c r="L21" s="79" t="str">
        <f t="shared" ca="1" si="4"/>
        <v/>
      </c>
      <c r="M21" s="93" t="str">
        <f t="shared" si="5"/>
        <v/>
      </c>
      <c r="N21" s="79" t="str">
        <f>IF(OR(M21="",M21="Bitte auswählen"),"",IF(M21="Feiertag",T21*U21,IF(M21="Gleittag",0,VLOOKUP(B21,Personalstamm!$D$8:$F$14,3,FALSE))))</f>
        <v/>
      </c>
      <c r="O21" s="79">
        <f>VLOOKUP(B21,Personalstamm!$D$8:$E$14,2,FALSE)</f>
        <v>0</v>
      </c>
      <c r="P21" s="79" t="str">
        <f t="shared" ca="1" si="6"/>
        <v/>
      </c>
      <c r="Q21" s="65">
        <f t="shared" ca="1" si="9"/>
        <v>0</v>
      </c>
      <c r="R21" s="49"/>
      <c r="S21" s="69" t="str">
        <f>IF(COUNTIF(Allgemein!$H$8:$H$45,A21)&gt;0,"Feiertag","")</f>
        <v/>
      </c>
      <c r="T21" s="97" t="str">
        <f>IFERROR(VLOOKUP(A21,Allgemein!$H$8:$I$45,2,FALSE),"")</f>
        <v/>
      </c>
      <c r="U21" s="97">
        <f>VLOOKUP(B21,Personalstamm!$D$8:$F$14,3,FALSE)</f>
        <v>0</v>
      </c>
      <c r="V21" s="97" t="str">
        <f t="shared" si="7"/>
        <v/>
      </c>
      <c r="W21" s="69" t="str">
        <f t="shared" ca="1" si="8"/>
        <v/>
      </c>
      <c r="X21" s="49"/>
      <c r="Y21" s="49"/>
      <c r="Z21" s="49"/>
      <c r="AA21" s="49"/>
    </row>
    <row r="22" spans="1:27" s="21" customFormat="1" ht="15" customHeight="1" x14ac:dyDescent="0.3">
      <c r="A22" s="39">
        <v>46369</v>
      </c>
      <c r="B22" s="89" t="str">
        <f t="shared" si="0"/>
        <v>Sonntag</v>
      </c>
      <c r="C22" s="90" t="str">
        <f t="shared" si="1"/>
        <v>Wochenende</v>
      </c>
      <c r="D22" s="90"/>
      <c r="E22" s="91"/>
      <c r="F22" s="91"/>
      <c r="G22" s="91"/>
      <c r="H22" s="91"/>
      <c r="I22" s="79" t="str">
        <f t="shared" ca="1" si="2"/>
        <v/>
      </c>
      <c r="J22" s="79" t="str">
        <f t="shared" ca="1" si="3"/>
        <v/>
      </c>
      <c r="K22" s="79" t="str">
        <f ca="1">IF(I22="","",IF(AND(I22&lt;&gt;"",J22="",I22&gt;=Personalstamm!$D$20),Personalstamm!$E$20,IF(AND(I22&lt;&gt;"",J22="",I22&gt;=Personalstamm!$D$19),Personalstamm!$E$19,IF(AND(I22&lt;&gt;"",J22&lt;Personalstamm!$E$20,I22&gt;=Personalstamm!$D$20),Personalstamm!$E$20-J22,IF(AND(I22&lt;&gt;"",J22&lt;Personalstamm!E$19,I22&gt;=Personalstamm!$D$19),Personalstamm!$E$19-J22,0)))))</f>
        <v/>
      </c>
      <c r="L22" s="79" t="str">
        <f t="shared" ca="1" si="4"/>
        <v/>
      </c>
      <c r="M22" s="93" t="str">
        <f t="shared" si="5"/>
        <v/>
      </c>
      <c r="N22" s="79" t="str">
        <f>IF(OR(M22="",M22="Bitte auswählen"),"",IF(M22="Feiertag",T22*U22,IF(M22="Gleittag",0,VLOOKUP(B22,Personalstamm!$D$8:$F$14,3,FALSE))))</f>
        <v/>
      </c>
      <c r="O22" s="79">
        <f>VLOOKUP(B22,Personalstamm!$D$8:$E$14,2,FALSE)</f>
        <v>0</v>
      </c>
      <c r="P22" s="79" t="str">
        <f t="shared" ca="1" si="6"/>
        <v/>
      </c>
      <c r="Q22" s="65">
        <f t="shared" ca="1" si="9"/>
        <v>0</v>
      </c>
      <c r="R22" s="49"/>
      <c r="S22" s="69" t="str">
        <f>IF(COUNTIF(Allgemein!$H$8:$H$45,A22)&gt;0,"Feiertag","")</f>
        <v/>
      </c>
      <c r="T22" s="97" t="str">
        <f>IFERROR(VLOOKUP(A22,Allgemein!$H$8:$I$45,2,FALSE),"")</f>
        <v/>
      </c>
      <c r="U22" s="97">
        <f>VLOOKUP(B22,Personalstamm!$D$8:$F$14,3,FALSE)</f>
        <v>0</v>
      </c>
      <c r="V22" s="97" t="str">
        <f t="shared" si="7"/>
        <v/>
      </c>
      <c r="W22" s="69" t="str">
        <f t="shared" ca="1" si="8"/>
        <v/>
      </c>
      <c r="X22" s="49"/>
      <c r="Y22" s="49"/>
      <c r="Z22" s="49"/>
      <c r="AA22" s="49"/>
    </row>
    <row r="23" spans="1:27" s="21" customFormat="1" ht="15" customHeight="1" x14ac:dyDescent="0.3">
      <c r="A23" s="39">
        <v>46370</v>
      </c>
      <c r="B23" s="89" t="str">
        <f t="shared" si="0"/>
        <v>Montag</v>
      </c>
      <c r="C23" s="90" t="str">
        <f t="shared" si="1"/>
        <v>Bitte auswählen</v>
      </c>
      <c r="D23" s="90"/>
      <c r="E23" s="91"/>
      <c r="F23" s="91"/>
      <c r="G23" s="91"/>
      <c r="H23" s="91"/>
      <c r="I23" s="79" t="str">
        <f t="shared" ca="1" si="2"/>
        <v/>
      </c>
      <c r="J23" s="79" t="str">
        <f t="shared" ca="1" si="3"/>
        <v/>
      </c>
      <c r="K23" s="79" t="str">
        <f ca="1">IF(I23="","",IF(AND(I23&lt;&gt;"",J23="",I23&gt;=Personalstamm!$D$20),Personalstamm!$E$20,IF(AND(I23&lt;&gt;"",J23="",I23&gt;=Personalstamm!$D$19),Personalstamm!$E$19,IF(AND(I23&lt;&gt;"",J23&lt;Personalstamm!$E$20,I23&gt;=Personalstamm!$D$20),Personalstamm!$E$20-J23,IF(AND(I23&lt;&gt;"",J23&lt;Personalstamm!E$19,I23&gt;=Personalstamm!$D$19),Personalstamm!$E$19-J23,0)))))</f>
        <v/>
      </c>
      <c r="L23" s="79" t="str">
        <f t="shared" ca="1" si="4"/>
        <v/>
      </c>
      <c r="M23" s="93" t="str">
        <f t="shared" si="5"/>
        <v/>
      </c>
      <c r="N23" s="79" t="str">
        <f>IF(OR(M23="",M23="Bitte auswählen"),"",IF(M23="Feiertag",T23*U23,IF(M23="Gleittag",0,VLOOKUP(B23,Personalstamm!$D$8:$F$14,3,FALSE))))</f>
        <v/>
      </c>
      <c r="O23" s="79">
        <f>VLOOKUP(B23,Personalstamm!$D$8:$E$14,2,FALSE)</f>
        <v>8</v>
      </c>
      <c r="P23" s="79" t="str">
        <f t="shared" ca="1" si="6"/>
        <v/>
      </c>
      <c r="Q23" s="65">
        <f t="shared" ca="1" si="9"/>
        <v>0</v>
      </c>
      <c r="R23" s="49"/>
      <c r="S23" s="69" t="str">
        <f>IF(COUNTIF(Allgemein!$H$8:$H$45,A23)&gt;0,"Feiertag","")</f>
        <v/>
      </c>
      <c r="T23" s="97" t="str">
        <f>IFERROR(VLOOKUP(A23,Allgemein!$H$8:$I$45,2,FALSE),"")</f>
        <v/>
      </c>
      <c r="U23" s="97">
        <f>VLOOKUP(B23,Personalstamm!$D$8:$F$14,3,FALSE)</f>
        <v>8</v>
      </c>
      <c r="V23" s="97" t="str">
        <f t="shared" si="7"/>
        <v/>
      </c>
      <c r="W23" s="69" t="str">
        <f t="shared" ca="1" si="8"/>
        <v/>
      </c>
      <c r="X23" s="49"/>
      <c r="Y23" s="49"/>
      <c r="Z23" s="49"/>
      <c r="AA23" s="49"/>
    </row>
    <row r="24" spans="1:27" s="21" customFormat="1" ht="15" customHeight="1" x14ac:dyDescent="0.3">
      <c r="A24" s="39">
        <v>46371</v>
      </c>
      <c r="B24" s="89" t="str">
        <f t="shared" si="0"/>
        <v>Dienstag</v>
      </c>
      <c r="C24" s="90" t="str">
        <f t="shared" si="1"/>
        <v>Bitte auswählen</v>
      </c>
      <c r="D24" s="90"/>
      <c r="E24" s="91"/>
      <c r="F24" s="91"/>
      <c r="G24" s="91"/>
      <c r="H24" s="91"/>
      <c r="I24" s="79" t="str">
        <f t="shared" ca="1" si="2"/>
        <v/>
      </c>
      <c r="J24" s="79" t="str">
        <f t="shared" ca="1" si="3"/>
        <v/>
      </c>
      <c r="K24" s="79" t="str">
        <f ca="1">IF(I24="","",IF(AND(I24&lt;&gt;"",J24="",I24&gt;=Personalstamm!$D$20),Personalstamm!$E$20,IF(AND(I24&lt;&gt;"",J24="",I24&gt;=Personalstamm!$D$19),Personalstamm!$E$19,IF(AND(I24&lt;&gt;"",J24&lt;Personalstamm!$E$20,I24&gt;=Personalstamm!$D$20),Personalstamm!$E$20-J24,IF(AND(I24&lt;&gt;"",J24&lt;Personalstamm!E$19,I24&gt;=Personalstamm!$D$19),Personalstamm!$E$19-J24,0)))))</f>
        <v/>
      </c>
      <c r="L24" s="79" t="str">
        <f t="shared" ca="1" si="4"/>
        <v/>
      </c>
      <c r="M24" s="93" t="str">
        <f t="shared" si="5"/>
        <v/>
      </c>
      <c r="N24" s="79" t="str">
        <f>IF(OR(M24="",M24="Bitte auswählen"),"",IF(M24="Feiertag",T24*U24,IF(M24="Gleittag",0,VLOOKUP(B24,Personalstamm!$D$8:$F$14,3,FALSE))))</f>
        <v/>
      </c>
      <c r="O24" s="79">
        <f>VLOOKUP(B24,Personalstamm!$D$8:$E$14,2,FALSE)</f>
        <v>8</v>
      </c>
      <c r="P24" s="79" t="str">
        <f t="shared" ca="1" si="6"/>
        <v/>
      </c>
      <c r="Q24" s="65">
        <f t="shared" ca="1" si="9"/>
        <v>0</v>
      </c>
      <c r="R24" s="49"/>
      <c r="S24" s="69" t="str">
        <f>IF(COUNTIF(Allgemein!$H$8:$H$45,A24)&gt;0,"Feiertag","")</f>
        <v/>
      </c>
      <c r="T24" s="97" t="str">
        <f>IFERROR(VLOOKUP(A24,Allgemein!$H$8:$I$45,2,FALSE),"")</f>
        <v/>
      </c>
      <c r="U24" s="97">
        <f>VLOOKUP(B24,Personalstamm!$D$8:$F$14,3,FALSE)</f>
        <v>8</v>
      </c>
      <c r="V24" s="97" t="str">
        <f t="shared" si="7"/>
        <v/>
      </c>
      <c r="W24" s="69" t="str">
        <f t="shared" ca="1" si="8"/>
        <v/>
      </c>
      <c r="X24" s="49"/>
      <c r="Y24" s="49"/>
      <c r="Z24" s="49"/>
      <c r="AA24" s="49"/>
    </row>
    <row r="25" spans="1:27" s="21" customFormat="1" ht="15" customHeight="1" x14ac:dyDescent="0.3">
      <c r="A25" s="39">
        <v>46372</v>
      </c>
      <c r="B25" s="89" t="str">
        <f t="shared" si="0"/>
        <v>Mittwoch</v>
      </c>
      <c r="C25" s="90" t="str">
        <f t="shared" si="1"/>
        <v>Bitte auswählen</v>
      </c>
      <c r="D25" s="90"/>
      <c r="E25" s="91"/>
      <c r="F25" s="91"/>
      <c r="G25" s="91"/>
      <c r="H25" s="91"/>
      <c r="I25" s="79" t="str">
        <f t="shared" ca="1" si="2"/>
        <v/>
      </c>
      <c r="J25" s="79" t="str">
        <f t="shared" ca="1" si="3"/>
        <v/>
      </c>
      <c r="K25" s="79" t="str">
        <f ca="1">IF(I25="","",IF(AND(I25&lt;&gt;"",J25="",I25&gt;=Personalstamm!$D$20),Personalstamm!$E$20,IF(AND(I25&lt;&gt;"",J25="",I25&gt;=Personalstamm!$D$19),Personalstamm!$E$19,IF(AND(I25&lt;&gt;"",J25&lt;Personalstamm!$E$20,I25&gt;=Personalstamm!$D$20),Personalstamm!$E$20-J25,IF(AND(I25&lt;&gt;"",J25&lt;Personalstamm!E$19,I25&gt;=Personalstamm!$D$19),Personalstamm!$E$19-J25,0)))))</f>
        <v/>
      </c>
      <c r="L25" s="79" t="str">
        <f t="shared" ca="1" si="4"/>
        <v/>
      </c>
      <c r="M25" s="93" t="str">
        <f t="shared" si="5"/>
        <v/>
      </c>
      <c r="N25" s="79" t="str">
        <f>IF(OR(M25="",M25="Bitte auswählen"),"",IF(M25="Feiertag",T25*U25,IF(M25="Gleittag",0,VLOOKUP(B25,Personalstamm!$D$8:$F$14,3,FALSE))))</f>
        <v/>
      </c>
      <c r="O25" s="79">
        <f>VLOOKUP(B25,Personalstamm!$D$8:$E$14,2,FALSE)</f>
        <v>8</v>
      </c>
      <c r="P25" s="79" t="str">
        <f t="shared" ca="1" si="6"/>
        <v/>
      </c>
      <c r="Q25" s="65">
        <f t="shared" ca="1" si="9"/>
        <v>0</v>
      </c>
      <c r="R25" s="49"/>
      <c r="S25" s="69" t="str">
        <f>IF(COUNTIF(Allgemein!$H$8:$H$45,A25)&gt;0,"Feiertag","")</f>
        <v/>
      </c>
      <c r="T25" s="97" t="str">
        <f>IFERROR(VLOOKUP(A25,Allgemein!$H$8:$I$45,2,FALSE),"")</f>
        <v/>
      </c>
      <c r="U25" s="97">
        <f>VLOOKUP(B25,Personalstamm!$D$8:$F$14,3,FALSE)</f>
        <v>8</v>
      </c>
      <c r="V25" s="97" t="str">
        <f t="shared" si="7"/>
        <v/>
      </c>
      <c r="W25" s="69" t="str">
        <f t="shared" ca="1" si="8"/>
        <v/>
      </c>
      <c r="X25" s="49"/>
      <c r="Y25" s="49"/>
      <c r="Z25" s="49"/>
      <c r="AA25" s="49"/>
    </row>
    <row r="26" spans="1:27" s="21" customFormat="1" ht="15" customHeight="1" x14ac:dyDescent="0.3">
      <c r="A26" s="39">
        <v>46373</v>
      </c>
      <c r="B26" s="89" t="str">
        <f t="shared" si="0"/>
        <v>Donnerstag</v>
      </c>
      <c r="C26" s="90" t="str">
        <f t="shared" si="1"/>
        <v>Bitte auswählen</v>
      </c>
      <c r="D26" s="90"/>
      <c r="E26" s="91"/>
      <c r="F26" s="91"/>
      <c r="G26" s="91"/>
      <c r="H26" s="91"/>
      <c r="I26" s="79" t="str">
        <f t="shared" ca="1" si="2"/>
        <v/>
      </c>
      <c r="J26" s="79" t="str">
        <f t="shared" ca="1" si="3"/>
        <v/>
      </c>
      <c r="K26" s="79" t="str">
        <f ca="1">IF(I26="","",IF(AND(I26&lt;&gt;"",J26="",I26&gt;=Personalstamm!$D$20),Personalstamm!$E$20,IF(AND(I26&lt;&gt;"",J26="",I26&gt;=Personalstamm!$D$19),Personalstamm!$E$19,IF(AND(I26&lt;&gt;"",J26&lt;Personalstamm!$E$20,I26&gt;=Personalstamm!$D$20),Personalstamm!$E$20-J26,IF(AND(I26&lt;&gt;"",J26&lt;Personalstamm!E$19,I26&gt;=Personalstamm!$D$19),Personalstamm!$E$19-J26,0)))))</f>
        <v/>
      </c>
      <c r="L26" s="79" t="str">
        <f t="shared" ca="1" si="4"/>
        <v/>
      </c>
      <c r="M26" s="93" t="str">
        <f t="shared" si="5"/>
        <v/>
      </c>
      <c r="N26" s="79" t="str">
        <f>IF(OR(M26="",M26="Bitte auswählen"),"",IF(M26="Feiertag",T26*U26,IF(M26="Gleittag",0,VLOOKUP(B26,Personalstamm!$D$8:$F$14,3,FALSE))))</f>
        <v/>
      </c>
      <c r="O26" s="79">
        <f>VLOOKUP(B26,Personalstamm!$D$8:$E$14,2,FALSE)</f>
        <v>8</v>
      </c>
      <c r="P26" s="79" t="str">
        <f t="shared" ca="1" si="6"/>
        <v/>
      </c>
      <c r="Q26" s="65">
        <f t="shared" ca="1" si="9"/>
        <v>0</v>
      </c>
      <c r="R26" s="49"/>
      <c r="S26" s="69" t="str">
        <f>IF(COUNTIF(Allgemein!$H$8:$H$45,A26)&gt;0,"Feiertag","")</f>
        <v/>
      </c>
      <c r="T26" s="97" t="str">
        <f>IFERROR(VLOOKUP(A26,Allgemein!$H$8:$I$45,2,FALSE),"")</f>
        <v/>
      </c>
      <c r="U26" s="97">
        <f>VLOOKUP(B26,Personalstamm!$D$8:$F$14,3,FALSE)</f>
        <v>8</v>
      </c>
      <c r="V26" s="97" t="str">
        <f t="shared" si="7"/>
        <v/>
      </c>
      <c r="W26" s="69" t="str">
        <f t="shared" ca="1" si="8"/>
        <v/>
      </c>
      <c r="X26" s="49"/>
      <c r="Y26" s="49"/>
      <c r="Z26" s="49"/>
      <c r="AA26" s="49"/>
    </row>
    <row r="27" spans="1:27" s="21" customFormat="1" ht="15" customHeight="1" x14ac:dyDescent="0.3">
      <c r="A27" s="39">
        <v>46374</v>
      </c>
      <c r="B27" s="89" t="str">
        <f t="shared" si="0"/>
        <v>Freitag</v>
      </c>
      <c r="C27" s="90" t="str">
        <f t="shared" si="1"/>
        <v>Bitte auswählen</v>
      </c>
      <c r="D27" s="90"/>
      <c r="E27" s="91"/>
      <c r="F27" s="91"/>
      <c r="G27" s="91"/>
      <c r="H27" s="91"/>
      <c r="I27" s="79" t="str">
        <f t="shared" ca="1" si="2"/>
        <v/>
      </c>
      <c r="J27" s="79" t="str">
        <f t="shared" ca="1" si="3"/>
        <v/>
      </c>
      <c r="K27" s="79" t="str">
        <f ca="1">IF(I27="","",IF(AND(I27&lt;&gt;"",J27="",I27&gt;=Personalstamm!$D$20),Personalstamm!$E$20,IF(AND(I27&lt;&gt;"",J27="",I27&gt;=Personalstamm!$D$19),Personalstamm!$E$19,IF(AND(I27&lt;&gt;"",J27&lt;Personalstamm!$E$20,I27&gt;=Personalstamm!$D$20),Personalstamm!$E$20-J27,IF(AND(I27&lt;&gt;"",J27&lt;Personalstamm!E$19,I27&gt;=Personalstamm!$D$19),Personalstamm!$E$19-J27,0)))))</f>
        <v/>
      </c>
      <c r="L27" s="79" t="str">
        <f t="shared" ca="1" si="4"/>
        <v/>
      </c>
      <c r="M27" s="93" t="str">
        <f t="shared" si="5"/>
        <v/>
      </c>
      <c r="N27" s="79" t="str">
        <f>IF(OR(M27="",M27="Bitte auswählen"),"",IF(M27="Feiertag",T27*U27,IF(M27="Gleittag",0,VLOOKUP(B27,Personalstamm!$D$8:$F$14,3,FALSE))))</f>
        <v/>
      </c>
      <c r="O27" s="79">
        <f>VLOOKUP(B27,Personalstamm!$D$8:$E$14,2,FALSE)</f>
        <v>8</v>
      </c>
      <c r="P27" s="79" t="str">
        <f t="shared" ca="1" si="6"/>
        <v/>
      </c>
      <c r="Q27" s="65">
        <f t="shared" ca="1" si="9"/>
        <v>0</v>
      </c>
      <c r="R27" s="49"/>
      <c r="S27" s="69" t="str">
        <f>IF(COUNTIF(Allgemein!$H$8:$H$45,A27)&gt;0,"Feiertag","")</f>
        <v/>
      </c>
      <c r="T27" s="97" t="str">
        <f>IFERROR(VLOOKUP(A27,Allgemein!$H$8:$I$45,2,FALSE),"")</f>
        <v/>
      </c>
      <c r="U27" s="97">
        <f>VLOOKUP(B27,Personalstamm!$D$8:$F$14,3,FALSE)</f>
        <v>8</v>
      </c>
      <c r="V27" s="97" t="str">
        <f t="shared" si="7"/>
        <v/>
      </c>
      <c r="W27" s="69" t="str">
        <f t="shared" ca="1" si="8"/>
        <v/>
      </c>
      <c r="X27" s="49"/>
      <c r="Y27" s="49"/>
      <c r="Z27" s="49"/>
      <c r="AA27" s="49"/>
    </row>
    <row r="28" spans="1:27" s="21" customFormat="1" ht="15" customHeight="1" x14ac:dyDescent="0.3">
      <c r="A28" s="39">
        <v>46375</v>
      </c>
      <c r="B28" s="89" t="str">
        <f t="shared" si="0"/>
        <v>Samstag</v>
      </c>
      <c r="C28" s="90" t="str">
        <f t="shared" si="1"/>
        <v>Wochenende</v>
      </c>
      <c r="D28" s="90"/>
      <c r="E28" s="91"/>
      <c r="F28" s="91"/>
      <c r="G28" s="91"/>
      <c r="H28" s="91"/>
      <c r="I28" s="79" t="str">
        <f t="shared" ca="1" si="2"/>
        <v/>
      </c>
      <c r="J28" s="79" t="str">
        <f t="shared" ca="1" si="3"/>
        <v/>
      </c>
      <c r="K28" s="79" t="str">
        <f ca="1">IF(I28="","",IF(AND(I28&lt;&gt;"",J28="",I28&gt;=Personalstamm!$D$20),Personalstamm!$E$20,IF(AND(I28&lt;&gt;"",J28="",I28&gt;=Personalstamm!$D$19),Personalstamm!$E$19,IF(AND(I28&lt;&gt;"",J28&lt;Personalstamm!$E$20,I28&gt;=Personalstamm!$D$20),Personalstamm!$E$20-J28,IF(AND(I28&lt;&gt;"",J28&lt;Personalstamm!E$19,I28&gt;=Personalstamm!$D$19),Personalstamm!$E$19-J28,0)))))</f>
        <v/>
      </c>
      <c r="L28" s="79" t="str">
        <f t="shared" ca="1" si="4"/>
        <v/>
      </c>
      <c r="M28" s="93" t="str">
        <f t="shared" si="5"/>
        <v/>
      </c>
      <c r="N28" s="79" t="str">
        <f>IF(OR(M28="",M28="Bitte auswählen"),"",IF(M28="Feiertag",T28*U28,IF(M28="Gleittag",0,VLOOKUP(B28,Personalstamm!$D$8:$F$14,3,FALSE))))</f>
        <v/>
      </c>
      <c r="O28" s="79">
        <f>VLOOKUP(B28,Personalstamm!$D$8:$E$14,2,FALSE)</f>
        <v>0</v>
      </c>
      <c r="P28" s="79" t="str">
        <f t="shared" ca="1" si="6"/>
        <v/>
      </c>
      <c r="Q28" s="65">
        <f t="shared" ca="1" si="9"/>
        <v>0</v>
      </c>
      <c r="R28" s="49"/>
      <c r="S28" s="69" t="str">
        <f>IF(COUNTIF(Allgemein!$H$8:$H$45,A28)&gt;0,"Feiertag","")</f>
        <v/>
      </c>
      <c r="T28" s="97" t="str">
        <f>IFERROR(VLOOKUP(A28,Allgemein!$H$8:$I$45,2,FALSE),"")</f>
        <v/>
      </c>
      <c r="U28" s="97">
        <f>VLOOKUP(B28,Personalstamm!$D$8:$F$14,3,FALSE)</f>
        <v>0</v>
      </c>
      <c r="V28" s="97" t="str">
        <f t="shared" si="7"/>
        <v/>
      </c>
      <c r="W28" s="69" t="str">
        <f t="shared" ca="1" si="8"/>
        <v/>
      </c>
      <c r="X28" s="49"/>
      <c r="Y28" s="49"/>
      <c r="Z28" s="49"/>
      <c r="AA28" s="49"/>
    </row>
    <row r="29" spans="1:27" s="21" customFormat="1" ht="15" customHeight="1" x14ac:dyDescent="0.3">
      <c r="A29" s="39">
        <v>46376</v>
      </c>
      <c r="B29" s="89" t="str">
        <f t="shared" si="0"/>
        <v>Sonntag</v>
      </c>
      <c r="C29" s="90" t="str">
        <f t="shared" si="1"/>
        <v>Wochenende</v>
      </c>
      <c r="D29" s="90"/>
      <c r="E29" s="91"/>
      <c r="F29" s="91"/>
      <c r="G29" s="91"/>
      <c r="H29" s="91"/>
      <c r="I29" s="79" t="str">
        <f t="shared" ca="1" si="2"/>
        <v/>
      </c>
      <c r="J29" s="79" t="str">
        <f t="shared" ca="1" si="3"/>
        <v/>
      </c>
      <c r="K29" s="79" t="str">
        <f ca="1">IF(I29="","",IF(AND(I29&lt;&gt;"",J29="",I29&gt;=Personalstamm!$D$20),Personalstamm!$E$20,IF(AND(I29&lt;&gt;"",J29="",I29&gt;=Personalstamm!$D$19),Personalstamm!$E$19,IF(AND(I29&lt;&gt;"",J29&lt;Personalstamm!$E$20,I29&gt;=Personalstamm!$D$20),Personalstamm!$E$20-J29,IF(AND(I29&lt;&gt;"",J29&lt;Personalstamm!E$19,I29&gt;=Personalstamm!$D$19),Personalstamm!$E$19-J29,0)))))</f>
        <v/>
      </c>
      <c r="L29" s="79" t="str">
        <f t="shared" ca="1" si="4"/>
        <v/>
      </c>
      <c r="M29" s="93" t="str">
        <f t="shared" si="5"/>
        <v/>
      </c>
      <c r="N29" s="79" t="str">
        <f>IF(OR(M29="",M29="Bitte auswählen"),"",IF(M29="Feiertag",T29*U29,IF(M29="Gleittag",0,VLOOKUP(B29,Personalstamm!$D$8:$F$14,3,FALSE))))</f>
        <v/>
      </c>
      <c r="O29" s="79">
        <f>VLOOKUP(B29,Personalstamm!$D$8:$E$14,2,FALSE)</f>
        <v>0</v>
      </c>
      <c r="P29" s="79" t="str">
        <f t="shared" ca="1" si="6"/>
        <v/>
      </c>
      <c r="Q29" s="65">
        <f t="shared" ca="1" si="9"/>
        <v>0</v>
      </c>
      <c r="R29" s="49"/>
      <c r="S29" s="69" t="str">
        <f>IF(COUNTIF(Allgemein!$H$8:$H$45,A29)&gt;0,"Feiertag","")</f>
        <v/>
      </c>
      <c r="T29" s="97" t="str">
        <f>IFERROR(VLOOKUP(A29,Allgemein!$H$8:$I$45,2,FALSE),"")</f>
        <v/>
      </c>
      <c r="U29" s="97">
        <f>VLOOKUP(B29,Personalstamm!$D$8:$F$14,3,FALSE)</f>
        <v>0</v>
      </c>
      <c r="V29" s="97" t="str">
        <f t="shared" si="7"/>
        <v/>
      </c>
      <c r="W29" s="69" t="str">
        <f t="shared" ca="1" si="8"/>
        <v/>
      </c>
      <c r="X29" s="49"/>
      <c r="Y29" s="49"/>
      <c r="Z29" s="49"/>
      <c r="AA29" s="49"/>
    </row>
    <row r="30" spans="1:27" s="21" customFormat="1" ht="15" customHeight="1" x14ac:dyDescent="0.3">
      <c r="A30" s="39">
        <v>46377</v>
      </c>
      <c r="B30" s="89" t="str">
        <f t="shared" si="0"/>
        <v>Montag</v>
      </c>
      <c r="C30" s="90" t="str">
        <f t="shared" si="1"/>
        <v>Bitte auswählen</v>
      </c>
      <c r="D30" s="90"/>
      <c r="E30" s="91"/>
      <c r="F30" s="91"/>
      <c r="G30" s="91"/>
      <c r="H30" s="91"/>
      <c r="I30" s="79" t="str">
        <f t="shared" ca="1" si="2"/>
        <v/>
      </c>
      <c r="J30" s="79" t="str">
        <f t="shared" ca="1" si="3"/>
        <v/>
      </c>
      <c r="K30" s="79" t="str">
        <f ca="1">IF(I30="","",IF(AND(I30&lt;&gt;"",J30="",I30&gt;=Personalstamm!$D$20),Personalstamm!$E$20,IF(AND(I30&lt;&gt;"",J30="",I30&gt;=Personalstamm!$D$19),Personalstamm!$E$19,IF(AND(I30&lt;&gt;"",J30&lt;Personalstamm!$E$20,I30&gt;=Personalstamm!$D$20),Personalstamm!$E$20-J30,IF(AND(I30&lt;&gt;"",J30&lt;Personalstamm!E$19,I30&gt;=Personalstamm!$D$19),Personalstamm!$E$19-J30,0)))))</f>
        <v/>
      </c>
      <c r="L30" s="79" t="str">
        <f t="shared" ca="1" si="4"/>
        <v/>
      </c>
      <c r="M30" s="93" t="str">
        <f t="shared" si="5"/>
        <v/>
      </c>
      <c r="N30" s="79" t="str">
        <f>IF(OR(M30="",M30="Bitte auswählen"),"",IF(M30="Feiertag",T30*U30,IF(M30="Gleittag",0,VLOOKUP(B30,Personalstamm!$D$8:$F$14,3,FALSE))))</f>
        <v/>
      </c>
      <c r="O30" s="79">
        <f>VLOOKUP(B30,Personalstamm!$D$8:$E$14,2,FALSE)</f>
        <v>8</v>
      </c>
      <c r="P30" s="79" t="str">
        <f t="shared" ca="1" si="6"/>
        <v/>
      </c>
      <c r="Q30" s="65">
        <f t="shared" ca="1" si="9"/>
        <v>0</v>
      </c>
      <c r="R30" s="49"/>
      <c r="S30" s="69" t="str">
        <f>IF(COUNTIF(Allgemein!$H$8:$H$45,A30)&gt;0,"Feiertag","")</f>
        <v/>
      </c>
      <c r="T30" s="97" t="str">
        <f>IFERROR(VLOOKUP(A30,Allgemein!$H$8:$I$45,2,FALSE),"")</f>
        <v/>
      </c>
      <c r="U30" s="97">
        <f>VLOOKUP(B30,Personalstamm!$D$8:$F$14,3,FALSE)</f>
        <v>8</v>
      </c>
      <c r="V30" s="97" t="str">
        <f t="shared" si="7"/>
        <v/>
      </c>
      <c r="W30" s="69" t="str">
        <f t="shared" ca="1" si="8"/>
        <v/>
      </c>
      <c r="X30" s="49"/>
      <c r="Y30" s="49"/>
      <c r="Z30" s="49"/>
      <c r="AA30" s="49"/>
    </row>
    <row r="31" spans="1:27" s="21" customFormat="1" ht="15" customHeight="1" x14ac:dyDescent="0.3">
      <c r="A31" s="39">
        <v>46378</v>
      </c>
      <c r="B31" s="89" t="str">
        <f t="shared" si="0"/>
        <v>Dienstag</v>
      </c>
      <c r="C31" s="90" t="str">
        <f t="shared" si="1"/>
        <v>Bitte auswählen</v>
      </c>
      <c r="D31" s="90"/>
      <c r="E31" s="91"/>
      <c r="F31" s="91"/>
      <c r="G31" s="91"/>
      <c r="H31" s="91"/>
      <c r="I31" s="79" t="str">
        <f t="shared" ca="1" si="2"/>
        <v/>
      </c>
      <c r="J31" s="79" t="str">
        <f t="shared" ca="1" si="3"/>
        <v/>
      </c>
      <c r="K31" s="79" t="str">
        <f ca="1">IF(I31="","",IF(AND(I31&lt;&gt;"",J31="",I31&gt;=Personalstamm!$D$20),Personalstamm!$E$20,IF(AND(I31&lt;&gt;"",J31="",I31&gt;=Personalstamm!$D$19),Personalstamm!$E$19,IF(AND(I31&lt;&gt;"",J31&lt;Personalstamm!$E$20,I31&gt;=Personalstamm!$D$20),Personalstamm!$E$20-J31,IF(AND(I31&lt;&gt;"",J31&lt;Personalstamm!E$19,I31&gt;=Personalstamm!$D$19),Personalstamm!$E$19-J31,0)))))</f>
        <v/>
      </c>
      <c r="L31" s="79" t="str">
        <f t="shared" ca="1" si="4"/>
        <v/>
      </c>
      <c r="M31" s="93" t="str">
        <f t="shared" si="5"/>
        <v/>
      </c>
      <c r="N31" s="79" t="str">
        <f>IF(OR(M31="",M31="Bitte auswählen"),"",IF(M31="Feiertag",T31*U31,IF(M31="Gleittag",0,VLOOKUP(B31,Personalstamm!$D$8:$F$14,3,FALSE))))</f>
        <v/>
      </c>
      <c r="O31" s="79">
        <f>VLOOKUP(B31,Personalstamm!$D$8:$E$14,2,FALSE)</f>
        <v>8</v>
      </c>
      <c r="P31" s="79" t="str">
        <f t="shared" ca="1" si="6"/>
        <v/>
      </c>
      <c r="Q31" s="65">
        <f t="shared" ca="1" si="9"/>
        <v>0</v>
      </c>
      <c r="R31" s="49"/>
      <c r="S31" s="69" t="str">
        <f>IF(COUNTIF(Allgemein!$H$8:$H$45,A31)&gt;0,"Feiertag","")</f>
        <v/>
      </c>
      <c r="T31" s="97" t="str">
        <f>IFERROR(VLOOKUP(A31,Allgemein!$H$8:$I$45,2,FALSE),"")</f>
        <v/>
      </c>
      <c r="U31" s="97">
        <f>VLOOKUP(B31,Personalstamm!$D$8:$F$14,3,FALSE)</f>
        <v>8</v>
      </c>
      <c r="V31" s="97" t="str">
        <f t="shared" si="7"/>
        <v/>
      </c>
      <c r="W31" s="69" t="str">
        <f t="shared" ca="1" si="8"/>
        <v/>
      </c>
      <c r="X31" s="49"/>
      <c r="Y31" s="49"/>
      <c r="Z31" s="49"/>
      <c r="AA31" s="49"/>
    </row>
    <row r="32" spans="1:27" s="21" customFormat="1" ht="15" customHeight="1" x14ac:dyDescent="0.3">
      <c r="A32" s="39">
        <v>46379</v>
      </c>
      <c r="B32" s="89" t="str">
        <f t="shared" si="0"/>
        <v>Mittwoch</v>
      </c>
      <c r="C32" s="90" t="str">
        <f t="shared" si="1"/>
        <v>Bitte auswählen</v>
      </c>
      <c r="D32" s="90"/>
      <c r="E32" s="91"/>
      <c r="F32" s="91"/>
      <c r="G32" s="91"/>
      <c r="H32" s="91"/>
      <c r="I32" s="79" t="str">
        <f t="shared" ca="1" si="2"/>
        <v/>
      </c>
      <c r="J32" s="79" t="str">
        <f t="shared" ca="1" si="3"/>
        <v/>
      </c>
      <c r="K32" s="79" t="str">
        <f ca="1">IF(I32="","",IF(AND(I32&lt;&gt;"",J32="",I32&gt;=Personalstamm!$D$20),Personalstamm!$E$20,IF(AND(I32&lt;&gt;"",J32="",I32&gt;=Personalstamm!$D$19),Personalstamm!$E$19,IF(AND(I32&lt;&gt;"",J32&lt;Personalstamm!$E$20,I32&gt;=Personalstamm!$D$20),Personalstamm!$E$20-J32,IF(AND(I32&lt;&gt;"",J32&lt;Personalstamm!E$19,I32&gt;=Personalstamm!$D$19),Personalstamm!$E$19-J32,0)))))</f>
        <v/>
      </c>
      <c r="L32" s="79" t="str">
        <f t="shared" ca="1" si="4"/>
        <v/>
      </c>
      <c r="M32" s="93" t="str">
        <f t="shared" si="5"/>
        <v/>
      </c>
      <c r="N32" s="79" t="str">
        <f>IF(OR(M32="",M32="Bitte auswählen"),"",IF(M32="Feiertag",T32*U32,IF(M32="Gleittag",0,VLOOKUP(B32,Personalstamm!$D$8:$F$14,3,FALSE))))</f>
        <v/>
      </c>
      <c r="O32" s="79">
        <f>VLOOKUP(B32,Personalstamm!$D$8:$E$14,2,FALSE)</f>
        <v>8</v>
      </c>
      <c r="P32" s="79" t="str">
        <f t="shared" ca="1" si="6"/>
        <v/>
      </c>
      <c r="Q32" s="65">
        <f t="shared" ca="1" si="9"/>
        <v>0</v>
      </c>
      <c r="R32" s="49"/>
      <c r="S32" s="69" t="str">
        <f>IF(COUNTIF(Allgemein!$H$8:$H$45,A32)&gt;0,"Feiertag","")</f>
        <v/>
      </c>
      <c r="T32" s="97" t="str">
        <f>IFERROR(VLOOKUP(A32,Allgemein!$H$8:$I$45,2,FALSE),"")</f>
        <v/>
      </c>
      <c r="U32" s="97">
        <f>VLOOKUP(B32,Personalstamm!$D$8:$F$14,3,FALSE)</f>
        <v>8</v>
      </c>
      <c r="V32" s="97" t="str">
        <f t="shared" si="7"/>
        <v/>
      </c>
      <c r="W32" s="69" t="str">
        <f t="shared" ca="1" si="8"/>
        <v/>
      </c>
      <c r="X32" s="49"/>
      <c r="Y32" s="49"/>
      <c r="Z32" s="49"/>
      <c r="AA32" s="49"/>
    </row>
    <row r="33" spans="1:27" s="21" customFormat="1" ht="15" customHeight="1" x14ac:dyDescent="0.3">
      <c r="A33" s="39">
        <v>46380</v>
      </c>
      <c r="B33" s="89" t="str">
        <f t="shared" si="0"/>
        <v>Donnerstag</v>
      </c>
      <c r="C33" s="90" t="str">
        <f t="shared" si="1"/>
        <v>Fehlzeit</v>
      </c>
      <c r="D33" s="90"/>
      <c r="E33" s="91"/>
      <c r="F33" s="91"/>
      <c r="G33" s="91"/>
      <c r="H33" s="91"/>
      <c r="I33" s="79" t="str">
        <f t="shared" ca="1" si="2"/>
        <v/>
      </c>
      <c r="J33" s="79" t="str">
        <f t="shared" ca="1" si="3"/>
        <v/>
      </c>
      <c r="K33" s="79" t="str">
        <f ca="1">IF(I33="","",IF(AND(I33&lt;&gt;"",J33="",I33&gt;=Personalstamm!$D$20),Personalstamm!$E$20,IF(AND(I33&lt;&gt;"",J33="",I33&gt;=Personalstamm!$D$19),Personalstamm!$E$19,IF(AND(I33&lt;&gt;"",J33&lt;Personalstamm!$E$20,I33&gt;=Personalstamm!$D$20),Personalstamm!$E$20-J33,IF(AND(I33&lt;&gt;"",J33&lt;Personalstamm!E$19,I33&gt;=Personalstamm!$D$19),Personalstamm!$E$19-J33,0)))))</f>
        <v/>
      </c>
      <c r="L33" s="79" t="str">
        <f t="shared" ca="1" si="4"/>
        <v/>
      </c>
      <c r="M33" s="93" t="str">
        <f t="shared" si="5"/>
        <v>Feiertag</v>
      </c>
      <c r="N33" s="79">
        <f>IF(OR(M33="",M33="Bitte auswählen"),"",IF(M33="Feiertag",T33*U33,IF(M33="Gleittag",0,VLOOKUP(B33,Personalstamm!$D$8:$F$14,3,FALSE))))</f>
        <v>4</v>
      </c>
      <c r="O33" s="79">
        <f>VLOOKUP(B33,Personalstamm!$D$8:$E$14,2,FALSE)</f>
        <v>8</v>
      </c>
      <c r="P33" s="79" t="str">
        <f t="shared" ca="1" si="6"/>
        <v/>
      </c>
      <c r="Q33" s="65">
        <f t="shared" ca="1" si="9"/>
        <v>0</v>
      </c>
      <c r="R33" s="49"/>
      <c r="S33" s="69" t="str">
        <f>IF(COUNTIF(Allgemein!$H$8:$H$45,A33)&gt;0,"Feiertag","")</f>
        <v>Feiertag</v>
      </c>
      <c r="T33" s="97">
        <f>IFERROR(VLOOKUP(A33,Allgemein!$H$8:$I$45,2,FALSE),"")</f>
        <v>0.5</v>
      </c>
      <c r="U33" s="97">
        <f>VLOOKUP(B33,Personalstamm!$D$8:$F$14,3,FALSE)</f>
        <v>8</v>
      </c>
      <c r="V33" s="97" t="str">
        <f t="shared" si="7"/>
        <v/>
      </c>
      <c r="W33" s="69" t="str">
        <f t="shared" ca="1" si="8"/>
        <v/>
      </c>
      <c r="X33" s="49"/>
      <c r="Y33" s="49"/>
      <c r="Z33" s="49"/>
      <c r="AA33" s="49"/>
    </row>
    <row r="34" spans="1:27" s="21" customFormat="1" ht="15" customHeight="1" x14ac:dyDescent="0.3">
      <c r="A34" s="39">
        <v>46381</v>
      </c>
      <c r="B34" s="89" t="str">
        <f t="shared" si="0"/>
        <v>Freitag</v>
      </c>
      <c r="C34" s="90" t="str">
        <f t="shared" si="1"/>
        <v>Fehlzeit</v>
      </c>
      <c r="D34" s="90"/>
      <c r="E34" s="91"/>
      <c r="F34" s="91"/>
      <c r="G34" s="91"/>
      <c r="H34" s="91"/>
      <c r="I34" s="79" t="str">
        <f t="shared" ca="1" si="2"/>
        <v/>
      </c>
      <c r="J34" s="79" t="str">
        <f t="shared" ca="1" si="3"/>
        <v/>
      </c>
      <c r="K34" s="79" t="str">
        <f ca="1">IF(I34="","",IF(AND(I34&lt;&gt;"",J34="",I34&gt;=Personalstamm!$D$20),Personalstamm!$E$20,IF(AND(I34&lt;&gt;"",J34="",I34&gt;=Personalstamm!$D$19),Personalstamm!$E$19,IF(AND(I34&lt;&gt;"",J34&lt;Personalstamm!$E$20,I34&gt;=Personalstamm!$D$20),Personalstamm!$E$20-J34,IF(AND(I34&lt;&gt;"",J34&lt;Personalstamm!E$19,I34&gt;=Personalstamm!$D$19),Personalstamm!$E$19-J34,0)))))</f>
        <v/>
      </c>
      <c r="L34" s="79" t="str">
        <f t="shared" ca="1" si="4"/>
        <v/>
      </c>
      <c r="M34" s="93" t="str">
        <f t="shared" si="5"/>
        <v>Feiertag</v>
      </c>
      <c r="N34" s="79">
        <f>IF(OR(M34="",M34="Bitte auswählen"),"",IF(M34="Feiertag",T34*U34,IF(M34="Gleittag",0,VLOOKUP(B34,Personalstamm!$D$8:$F$14,3,FALSE))))</f>
        <v>8</v>
      </c>
      <c r="O34" s="79">
        <f>VLOOKUP(B34,Personalstamm!$D$8:$E$14,2,FALSE)</f>
        <v>8</v>
      </c>
      <c r="P34" s="79" t="str">
        <f t="shared" ca="1" si="6"/>
        <v/>
      </c>
      <c r="Q34" s="65">
        <f t="shared" ca="1" si="9"/>
        <v>0</v>
      </c>
      <c r="R34" s="49"/>
      <c r="S34" s="69" t="str">
        <f>IF(COUNTIF(Allgemein!$H$8:$H$45,A34)&gt;0,"Feiertag","")</f>
        <v>Feiertag</v>
      </c>
      <c r="T34" s="97">
        <f>IFERROR(VLOOKUP(A34,Allgemein!$H$8:$I$45,2,FALSE),"")</f>
        <v>1</v>
      </c>
      <c r="U34" s="97">
        <f>VLOOKUP(B34,Personalstamm!$D$8:$F$14,3,FALSE)</f>
        <v>8</v>
      </c>
      <c r="V34" s="97" t="str">
        <f t="shared" si="7"/>
        <v/>
      </c>
      <c r="W34" s="69" t="str">
        <f t="shared" ca="1" si="8"/>
        <v/>
      </c>
      <c r="X34" s="49"/>
      <c r="Y34" s="49"/>
      <c r="Z34" s="49"/>
      <c r="AA34" s="49"/>
    </row>
    <row r="35" spans="1:27" s="21" customFormat="1" ht="15" customHeight="1" x14ac:dyDescent="0.3">
      <c r="A35" s="39">
        <v>46382</v>
      </c>
      <c r="B35" s="89" t="str">
        <f t="shared" si="0"/>
        <v>Samstag</v>
      </c>
      <c r="C35" s="90" t="str">
        <f t="shared" si="1"/>
        <v>Fehlzeit</v>
      </c>
      <c r="D35" s="90"/>
      <c r="E35" s="91"/>
      <c r="F35" s="91"/>
      <c r="G35" s="91"/>
      <c r="H35" s="91"/>
      <c r="I35" s="79" t="str">
        <f t="shared" ca="1" si="2"/>
        <v/>
      </c>
      <c r="J35" s="79" t="str">
        <f t="shared" ca="1" si="3"/>
        <v/>
      </c>
      <c r="K35" s="79" t="str">
        <f ca="1">IF(I35="","",IF(AND(I35&lt;&gt;"",J35="",I35&gt;=Personalstamm!$D$20),Personalstamm!$E$20,IF(AND(I35&lt;&gt;"",J35="",I35&gt;=Personalstamm!$D$19),Personalstamm!$E$19,IF(AND(I35&lt;&gt;"",J35&lt;Personalstamm!$E$20,I35&gt;=Personalstamm!$D$20),Personalstamm!$E$20-J35,IF(AND(I35&lt;&gt;"",J35&lt;Personalstamm!E$19,I35&gt;=Personalstamm!$D$19),Personalstamm!$E$19-J35,0)))))</f>
        <v/>
      </c>
      <c r="L35" s="79" t="str">
        <f t="shared" ca="1" si="4"/>
        <v/>
      </c>
      <c r="M35" s="93" t="str">
        <f t="shared" si="5"/>
        <v>Feiertag</v>
      </c>
      <c r="N35" s="79">
        <f>IF(OR(M35="",M35="Bitte auswählen"),"",IF(M35="Feiertag",T35*U35,IF(M35="Gleittag",0,VLOOKUP(B35,Personalstamm!$D$8:$F$14,3,FALSE))))</f>
        <v>0</v>
      </c>
      <c r="O35" s="79">
        <f>VLOOKUP(B35,Personalstamm!$D$8:$E$14,2,FALSE)</f>
        <v>0</v>
      </c>
      <c r="P35" s="79" t="str">
        <f t="shared" ca="1" si="6"/>
        <v/>
      </c>
      <c r="Q35" s="65">
        <f t="shared" ca="1" si="9"/>
        <v>0</v>
      </c>
      <c r="R35" s="49"/>
      <c r="S35" s="69" t="str">
        <f>IF(COUNTIF(Allgemein!$H$8:$H$45,A35)&gt;0,"Feiertag","")</f>
        <v>Feiertag</v>
      </c>
      <c r="T35" s="97">
        <f>IFERROR(VLOOKUP(A35,Allgemein!$H$8:$I$45,2,FALSE),"")</f>
        <v>1</v>
      </c>
      <c r="U35" s="97">
        <f>VLOOKUP(B35,Personalstamm!$D$8:$F$14,3,FALSE)</f>
        <v>0</v>
      </c>
      <c r="V35" s="97" t="str">
        <f t="shared" si="7"/>
        <v/>
      </c>
      <c r="W35" s="69" t="str">
        <f t="shared" ca="1" si="8"/>
        <v/>
      </c>
      <c r="X35" s="49"/>
      <c r="Y35" s="49"/>
      <c r="Z35" s="49"/>
      <c r="AA35" s="49"/>
    </row>
    <row r="36" spans="1:27" s="21" customFormat="1" ht="15" customHeight="1" x14ac:dyDescent="0.3">
      <c r="A36" s="39">
        <v>46383</v>
      </c>
      <c r="B36" s="89" t="str">
        <f t="shared" si="0"/>
        <v>Sonntag</v>
      </c>
      <c r="C36" s="90" t="str">
        <f t="shared" si="1"/>
        <v>Wochenende</v>
      </c>
      <c r="D36" s="90"/>
      <c r="E36" s="91"/>
      <c r="F36" s="91"/>
      <c r="G36" s="91"/>
      <c r="H36" s="91"/>
      <c r="I36" s="79" t="str">
        <f t="shared" ca="1" si="2"/>
        <v/>
      </c>
      <c r="J36" s="79" t="str">
        <f t="shared" ca="1" si="3"/>
        <v/>
      </c>
      <c r="K36" s="79" t="str">
        <f ca="1">IF(I36="","",IF(AND(I36&lt;&gt;"",J36="",I36&gt;=Personalstamm!$D$20),Personalstamm!$E$20,IF(AND(I36&lt;&gt;"",J36="",I36&gt;=Personalstamm!$D$19),Personalstamm!$E$19,IF(AND(I36&lt;&gt;"",J36&lt;Personalstamm!$E$20,I36&gt;=Personalstamm!$D$20),Personalstamm!$E$20-J36,IF(AND(I36&lt;&gt;"",J36&lt;Personalstamm!E$19,I36&gt;=Personalstamm!$D$19),Personalstamm!$E$19-J36,0)))))</f>
        <v/>
      </c>
      <c r="L36" s="79" t="str">
        <f t="shared" ca="1" si="4"/>
        <v/>
      </c>
      <c r="M36" s="93" t="str">
        <f t="shared" si="5"/>
        <v/>
      </c>
      <c r="N36" s="79" t="str">
        <f>IF(OR(M36="",M36="Bitte auswählen"),"",IF(M36="Feiertag",T36*U36,IF(M36="Gleittag",0,VLOOKUP(B36,Personalstamm!$D$8:$F$14,3,FALSE))))</f>
        <v/>
      </c>
      <c r="O36" s="79">
        <f>VLOOKUP(B36,Personalstamm!$D$8:$E$14,2,FALSE)</f>
        <v>0</v>
      </c>
      <c r="P36" s="79" t="str">
        <f t="shared" ca="1" si="6"/>
        <v/>
      </c>
      <c r="Q36" s="65">
        <f t="shared" ca="1" si="9"/>
        <v>0</v>
      </c>
      <c r="R36" s="49"/>
      <c r="S36" s="69" t="str">
        <f>IF(COUNTIF(Allgemein!$H$8:$H$45,A36)&gt;0,"Feiertag","")</f>
        <v/>
      </c>
      <c r="T36" s="97" t="str">
        <f>IFERROR(VLOOKUP(A36,Allgemein!$H$8:$I$45,2,FALSE),"")</f>
        <v/>
      </c>
      <c r="U36" s="97">
        <f>VLOOKUP(B36,Personalstamm!$D$8:$F$14,3,FALSE)</f>
        <v>0</v>
      </c>
      <c r="V36" s="97" t="str">
        <f t="shared" si="7"/>
        <v/>
      </c>
      <c r="W36" s="69" t="str">
        <f t="shared" ca="1" si="8"/>
        <v/>
      </c>
      <c r="X36" s="49"/>
      <c r="Y36" s="49"/>
      <c r="Z36" s="49"/>
      <c r="AA36" s="49"/>
    </row>
    <row r="37" spans="1:27" s="21" customFormat="1" ht="15" customHeight="1" x14ac:dyDescent="0.3">
      <c r="A37" s="39">
        <v>46384</v>
      </c>
      <c r="B37" s="89" t="str">
        <f t="shared" si="0"/>
        <v>Montag</v>
      </c>
      <c r="C37" s="90" t="str">
        <f t="shared" si="1"/>
        <v>Bitte auswählen</v>
      </c>
      <c r="D37" s="90"/>
      <c r="E37" s="91"/>
      <c r="F37" s="91"/>
      <c r="G37" s="91"/>
      <c r="H37" s="91"/>
      <c r="I37" s="79" t="str">
        <f t="shared" ca="1" si="2"/>
        <v/>
      </c>
      <c r="J37" s="79" t="str">
        <f t="shared" ca="1" si="3"/>
        <v/>
      </c>
      <c r="K37" s="79" t="str">
        <f ca="1">IF(I37="","",IF(AND(I37&lt;&gt;"",J37="",I37&gt;=Personalstamm!$D$20),Personalstamm!$E$20,IF(AND(I37&lt;&gt;"",J37="",I37&gt;=Personalstamm!$D$19),Personalstamm!$E$19,IF(AND(I37&lt;&gt;"",J37&lt;Personalstamm!$E$20,I37&gt;=Personalstamm!$D$20),Personalstamm!$E$20-J37,IF(AND(I37&lt;&gt;"",J37&lt;Personalstamm!E$19,I37&gt;=Personalstamm!$D$19),Personalstamm!$E$19-J37,0)))))</f>
        <v/>
      </c>
      <c r="L37" s="79" t="str">
        <f t="shared" ca="1" si="4"/>
        <v/>
      </c>
      <c r="M37" s="93" t="str">
        <f t="shared" si="5"/>
        <v/>
      </c>
      <c r="N37" s="79" t="str">
        <f>IF(OR(M37="",M37="Bitte auswählen"),"",IF(M37="Feiertag",T37*U37,IF(M37="Gleittag",0,VLOOKUP(B37,Personalstamm!$D$8:$F$14,3,FALSE))))</f>
        <v/>
      </c>
      <c r="O37" s="79">
        <f>VLOOKUP(B37,Personalstamm!$D$8:$E$14,2,FALSE)</f>
        <v>8</v>
      </c>
      <c r="P37" s="79" t="str">
        <f t="shared" ca="1" si="6"/>
        <v/>
      </c>
      <c r="Q37" s="65">
        <f t="shared" ca="1" si="9"/>
        <v>0</v>
      </c>
      <c r="R37" s="49"/>
      <c r="S37" s="69" t="str">
        <f>IF(COUNTIF(Allgemein!$H$8:$H$45,A37)&gt;0,"Feiertag","")</f>
        <v/>
      </c>
      <c r="T37" s="97" t="str">
        <f>IFERROR(VLOOKUP(A37,Allgemein!$H$8:$I$45,2,FALSE),"")</f>
        <v/>
      </c>
      <c r="U37" s="97">
        <f>VLOOKUP(B37,Personalstamm!$D$8:$F$14,3,FALSE)</f>
        <v>8</v>
      </c>
      <c r="V37" s="97" t="str">
        <f t="shared" si="7"/>
        <v/>
      </c>
      <c r="W37" s="69" t="str">
        <f t="shared" ca="1" si="8"/>
        <v/>
      </c>
      <c r="X37" s="49"/>
      <c r="Y37" s="49"/>
      <c r="Z37" s="49"/>
      <c r="AA37" s="49"/>
    </row>
    <row r="38" spans="1:27" s="21" customFormat="1" ht="15" customHeight="1" x14ac:dyDescent="0.3">
      <c r="A38" s="39">
        <v>46385</v>
      </c>
      <c r="B38" s="89" t="str">
        <f t="shared" si="0"/>
        <v>Dienstag</v>
      </c>
      <c r="C38" s="90" t="str">
        <f t="shared" si="1"/>
        <v>Bitte auswählen</v>
      </c>
      <c r="D38" s="90"/>
      <c r="E38" s="91"/>
      <c r="F38" s="91"/>
      <c r="G38" s="91"/>
      <c r="H38" s="91"/>
      <c r="I38" s="79" t="str">
        <f t="shared" ca="1" si="2"/>
        <v/>
      </c>
      <c r="J38" s="79" t="str">
        <f t="shared" ca="1" si="3"/>
        <v/>
      </c>
      <c r="K38" s="79" t="str">
        <f ca="1">IF(I38="","",IF(AND(I38&lt;&gt;"",J38="",I38&gt;=Personalstamm!$D$20),Personalstamm!$E$20,IF(AND(I38&lt;&gt;"",J38="",I38&gt;=Personalstamm!$D$19),Personalstamm!$E$19,IF(AND(I38&lt;&gt;"",J38&lt;Personalstamm!$E$20,I38&gt;=Personalstamm!$D$20),Personalstamm!$E$20-J38,IF(AND(I38&lt;&gt;"",J38&lt;Personalstamm!E$19,I38&gt;=Personalstamm!$D$19),Personalstamm!$E$19-J38,0)))))</f>
        <v/>
      </c>
      <c r="L38" s="79" t="str">
        <f t="shared" ca="1" si="4"/>
        <v/>
      </c>
      <c r="M38" s="93" t="str">
        <f t="shared" si="5"/>
        <v/>
      </c>
      <c r="N38" s="79" t="str">
        <f>IF(OR(M38="",M38="Bitte auswählen"),"",IF(M38="Feiertag",T38*U38,IF(M38="Gleittag",0,VLOOKUP(B38,Personalstamm!$D$8:$F$14,3,FALSE))))</f>
        <v/>
      </c>
      <c r="O38" s="79">
        <f>VLOOKUP(B38,Personalstamm!$D$8:$E$14,2,FALSE)</f>
        <v>8</v>
      </c>
      <c r="P38" s="79" t="str">
        <f t="shared" ca="1" si="6"/>
        <v/>
      </c>
      <c r="Q38" s="65">
        <f t="shared" ca="1" si="9"/>
        <v>0</v>
      </c>
      <c r="R38" s="49"/>
      <c r="S38" s="69" t="str">
        <f>IF(COUNTIF(Allgemein!$H$8:$H$45,A38)&gt;0,"Feiertag","")</f>
        <v/>
      </c>
      <c r="T38" s="97" t="str">
        <f>IFERROR(VLOOKUP(A38,Allgemein!$H$8:$I$45,2,FALSE),"")</f>
        <v/>
      </c>
      <c r="U38" s="97">
        <f>VLOOKUP(B38,Personalstamm!$D$8:$F$14,3,FALSE)</f>
        <v>8</v>
      </c>
      <c r="V38" s="97" t="str">
        <f t="shared" si="7"/>
        <v/>
      </c>
      <c r="W38" s="69" t="str">
        <f t="shared" ca="1" si="8"/>
        <v/>
      </c>
      <c r="X38" s="49"/>
      <c r="Y38" s="49"/>
      <c r="Z38" s="49"/>
      <c r="AA38" s="49"/>
    </row>
    <row r="39" spans="1:27" s="21" customFormat="1" ht="15" customHeight="1" x14ac:dyDescent="0.3">
      <c r="A39" s="39">
        <v>46386</v>
      </c>
      <c r="B39" s="89" t="str">
        <f t="shared" si="0"/>
        <v>Mittwoch</v>
      </c>
      <c r="C39" s="90" t="str">
        <f t="shared" si="1"/>
        <v>Bitte auswählen</v>
      </c>
      <c r="D39" s="90"/>
      <c r="E39" s="91"/>
      <c r="F39" s="91"/>
      <c r="G39" s="91"/>
      <c r="H39" s="91"/>
      <c r="I39" s="79" t="str">
        <f t="shared" ca="1" si="2"/>
        <v/>
      </c>
      <c r="J39" s="79" t="str">
        <f t="shared" ca="1" si="3"/>
        <v/>
      </c>
      <c r="K39" s="79" t="str">
        <f ca="1">IF(I39="","",IF(AND(I39&lt;&gt;"",J39="",I39&gt;=Personalstamm!$D$20),Personalstamm!$E$20,IF(AND(I39&lt;&gt;"",J39="",I39&gt;=Personalstamm!$D$19),Personalstamm!$E$19,IF(AND(I39&lt;&gt;"",J39&lt;Personalstamm!$E$20,I39&gt;=Personalstamm!$D$20),Personalstamm!$E$20-J39,IF(AND(I39&lt;&gt;"",J39&lt;Personalstamm!E$19,I39&gt;=Personalstamm!$D$19),Personalstamm!$E$19-J39,0)))))</f>
        <v/>
      </c>
      <c r="L39" s="79" t="str">
        <f t="shared" ca="1" si="4"/>
        <v/>
      </c>
      <c r="M39" s="93" t="str">
        <f t="shared" si="5"/>
        <v/>
      </c>
      <c r="N39" s="79" t="str">
        <f>IF(OR(M39="",M39="Bitte auswählen"),"",IF(M39="Feiertag",T39*U39,IF(M39="Gleittag",0,VLOOKUP(B39,Personalstamm!$D$8:$F$14,3,FALSE))))</f>
        <v/>
      </c>
      <c r="O39" s="79">
        <f>VLOOKUP(B39,Personalstamm!$D$8:$E$14,2,FALSE)</f>
        <v>8</v>
      </c>
      <c r="P39" s="79" t="str">
        <f t="shared" ca="1" si="6"/>
        <v/>
      </c>
      <c r="Q39" s="65">
        <f t="shared" ca="1" si="9"/>
        <v>0</v>
      </c>
      <c r="R39" s="49"/>
      <c r="S39" s="69" t="str">
        <f>IF(COUNTIF(Allgemein!$H$8:$H$45,A39)&gt;0,"Feiertag","")</f>
        <v/>
      </c>
      <c r="T39" s="97" t="str">
        <f>IFERROR(VLOOKUP(A39,Allgemein!$H$8:$I$45,2,FALSE),"")</f>
        <v/>
      </c>
      <c r="U39" s="97">
        <f>VLOOKUP(B39,Personalstamm!$D$8:$F$14,3,FALSE)</f>
        <v>8</v>
      </c>
      <c r="V39" s="97" t="str">
        <f t="shared" si="7"/>
        <v/>
      </c>
      <c r="W39" s="69" t="str">
        <f t="shared" ca="1" si="8"/>
        <v/>
      </c>
      <c r="X39" s="49"/>
      <c r="Y39" s="49"/>
      <c r="Z39" s="49"/>
      <c r="AA39" s="49"/>
    </row>
    <row r="40" spans="1:27" s="21" customFormat="1" ht="15" customHeight="1" thickBot="1" x14ac:dyDescent="0.35">
      <c r="A40" s="39">
        <v>46387</v>
      </c>
      <c r="B40" s="89" t="str">
        <f t="shared" si="0"/>
        <v>Donnerstag</v>
      </c>
      <c r="C40" s="90" t="str">
        <f t="shared" si="1"/>
        <v>Fehlzeit</v>
      </c>
      <c r="D40" s="90"/>
      <c r="E40" s="92"/>
      <c r="F40" s="92"/>
      <c r="G40" s="92"/>
      <c r="H40" s="92"/>
      <c r="I40" s="79" t="str">
        <f t="shared" ca="1" si="2"/>
        <v/>
      </c>
      <c r="J40" s="79" t="str">
        <f t="shared" ca="1" si="3"/>
        <v/>
      </c>
      <c r="K40" s="79" t="str">
        <f ca="1">IF(I40="","",IF(AND(I40&lt;&gt;"",J40="",I40&gt;=Personalstamm!$D$20),Personalstamm!$E$20,IF(AND(I40&lt;&gt;"",J40="",I40&gt;=Personalstamm!$D$19),Personalstamm!$E$19,IF(AND(I40&lt;&gt;"",J40&lt;Personalstamm!$E$20,I40&gt;=Personalstamm!$D$20),Personalstamm!$E$20-J40,IF(AND(I40&lt;&gt;"",J40&lt;Personalstamm!E$19,I40&gt;=Personalstamm!$D$19),Personalstamm!$E$19-J40,0)))))</f>
        <v/>
      </c>
      <c r="L40" s="79" t="str">
        <f t="shared" ca="1" si="4"/>
        <v/>
      </c>
      <c r="M40" s="93" t="str">
        <f t="shared" si="5"/>
        <v>Feiertag</v>
      </c>
      <c r="N40" s="79">
        <f>IF(OR(M40="",M40="Bitte auswählen"),"",IF(M40="Feiertag",T40*U40,IF(M40="Gleittag",0,VLOOKUP(B40,Personalstamm!$D$8:$F$14,3,FALSE))))</f>
        <v>4</v>
      </c>
      <c r="O40" s="79">
        <f>VLOOKUP(B40,Personalstamm!$D$8:$E$14,2,FALSE)</f>
        <v>8</v>
      </c>
      <c r="P40" s="79" t="str">
        <f t="shared" ca="1" si="6"/>
        <v/>
      </c>
      <c r="Q40" s="65">
        <f t="shared" ca="1" si="9"/>
        <v>0</v>
      </c>
      <c r="R40" s="49"/>
      <c r="S40" s="69" t="str">
        <f>IF(COUNTIF(Allgemein!$H$8:$H$45,A40)&gt;0,"Feiertag","")</f>
        <v>Feiertag</v>
      </c>
      <c r="T40" s="97">
        <f>IFERROR(VLOOKUP(A40,Allgemein!$H$8:$I$45,2,FALSE),"")</f>
        <v>0.5</v>
      </c>
      <c r="U40" s="97">
        <f>VLOOKUP(B40,Personalstamm!$D$8:$F$14,3,FALSE)</f>
        <v>8</v>
      </c>
      <c r="V40" s="97" t="str">
        <f t="shared" si="7"/>
        <v/>
      </c>
      <c r="W40" s="69" t="str">
        <f t="shared" ca="1" si="8"/>
        <v/>
      </c>
      <c r="X40" s="49"/>
      <c r="Y40" s="49"/>
      <c r="Z40" s="49"/>
      <c r="AA40" s="49"/>
    </row>
    <row r="41" spans="1:27" s="21" customFormat="1" ht="15" customHeight="1" thickBot="1" x14ac:dyDescent="0.35">
      <c r="A41" s="43" t="s">
        <v>57</v>
      </c>
      <c r="B41" s="41"/>
      <c r="C41" s="41"/>
      <c r="D41" s="41"/>
      <c r="E41" s="30"/>
      <c r="F41" s="30"/>
      <c r="G41" s="30"/>
      <c r="H41" s="30"/>
      <c r="I41" s="61">
        <f ca="1">SUM(I10:I40)</f>
        <v>0</v>
      </c>
      <c r="J41" s="61">
        <f ca="1">SUM(J10:J40)</f>
        <v>0</v>
      </c>
      <c r="K41" s="61">
        <f ca="1">SUM(K10:K40)</f>
        <v>0</v>
      </c>
      <c r="L41" s="61">
        <f ca="1">SUM(L10:L40)</f>
        <v>0</v>
      </c>
      <c r="M41" s="44"/>
      <c r="N41" s="61">
        <f>SUM(N10:N40)</f>
        <v>16</v>
      </c>
      <c r="O41" s="61">
        <f>SUM(O10:O40)</f>
        <v>184</v>
      </c>
      <c r="P41" s="61">
        <f ca="1">SUM(P10:P40)</f>
        <v>0</v>
      </c>
      <c r="Q41" s="33"/>
      <c r="R41" s="49"/>
      <c r="S41" s="49"/>
      <c r="T41" s="50"/>
      <c r="U41" s="49"/>
      <c r="V41" s="49"/>
      <c r="W41" s="49"/>
      <c r="X41" s="49"/>
      <c r="Y41" s="49"/>
      <c r="Z41" s="49"/>
      <c r="AA41" s="49"/>
    </row>
    <row r="42" spans="1:27" s="21" customFormat="1" ht="15" customHeight="1" thickBo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49"/>
      <c r="S42" s="49"/>
      <c r="T42" s="50"/>
      <c r="U42" s="49"/>
      <c r="V42" s="49"/>
      <c r="W42" s="49"/>
      <c r="X42" s="49"/>
      <c r="Y42" s="49"/>
      <c r="Z42" s="49"/>
      <c r="AA42" s="49"/>
    </row>
    <row r="43" spans="1:27" s="21" customFormat="1" ht="15" customHeight="1" thickBot="1" x14ac:dyDescent="0.35">
      <c r="A43" s="28" t="s">
        <v>40</v>
      </c>
      <c r="B43" s="31" t="s">
        <v>164</v>
      </c>
      <c r="C43"/>
      <c r="D43" s="29" t="s">
        <v>59</v>
      </c>
      <c r="E43" s="30" t="s">
        <v>164</v>
      </c>
      <c r="F43" s="31" t="s">
        <v>165</v>
      </c>
      <c r="G43"/>
      <c r="H43" s="94" t="s">
        <v>167</v>
      </c>
      <c r="I43" s="94" t="s">
        <v>174</v>
      </c>
      <c r="J43"/>
      <c r="K43"/>
      <c r="M43"/>
      <c r="N43"/>
      <c r="O43"/>
      <c r="P43"/>
      <c r="Q43"/>
      <c r="R43" s="51"/>
      <c r="S43" s="49"/>
      <c r="T43" s="50"/>
      <c r="U43" s="49"/>
      <c r="V43" s="49"/>
      <c r="W43" s="49"/>
      <c r="X43" s="49"/>
      <c r="Y43" s="49"/>
      <c r="Z43" s="49"/>
      <c r="AA43" s="49"/>
    </row>
    <row r="44" spans="1:27" s="21" customFormat="1" ht="15" customHeight="1" x14ac:dyDescent="0.3">
      <c r="A44" s="45" t="s">
        <v>111</v>
      </c>
      <c r="B44" s="79">
        <f>COUNTIF($C$10:$C$40,"*")</f>
        <v>31</v>
      </c>
      <c r="C44"/>
      <c r="D44" s="46" t="s">
        <v>27</v>
      </c>
      <c r="E44" s="79">
        <f>COUNTIF($M$10:$M$40,Allgemein!$I$50)</f>
        <v>0</v>
      </c>
      <c r="F44" s="79">
        <f>SUMIF($M$10:$M$40,Allgemein!$I$50,$N$10:$N$40)</f>
        <v>0</v>
      </c>
      <c r="G44"/>
      <c r="H44" s="95">
        <f ca="1">COUNTIFS($A$10:$A$40,"&lt;"&amp;TODAY(),$M$10:$M$40,"Urlaub")</f>
        <v>0</v>
      </c>
      <c r="I44" s="96">
        <f ca="1">COUNTIFS($A$10:$A$40,"&gt;="&amp;TODAY(),$M$10:$M$40,"Urlaub")</f>
        <v>0</v>
      </c>
      <c r="J44"/>
      <c r="K44"/>
      <c r="M44"/>
      <c r="N44"/>
      <c r="O44"/>
      <c r="P44"/>
      <c r="Q44"/>
      <c r="R44" s="49"/>
      <c r="S44" s="49"/>
      <c r="T44" s="50"/>
      <c r="U44" s="49"/>
      <c r="V44" s="49"/>
      <c r="W44" s="49"/>
      <c r="X44" s="49"/>
      <c r="Y44" s="49"/>
      <c r="Z44" s="49"/>
      <c r="AA44" s="49"/>
    </row>
    <row r="45" spans="1:27" s="21" customFormat="1" ht="15" customHeight="1" x14ac:dyDescent="0.3">
      <c r="A45" s="23" t="s">
        <v>65</v>
      </c>
      <c r="B45" s="65">
        <f>COUNTIF($C$10:$C$40,Allgemein!$G$50)</f>
        <v>0</v>
      </c>
      <c r="C45"/>
      <c r="D45" s="19" t="s">
        <v>62</v>
      </c>
      <c r="E45" s="65">
        <f>COUNTIF($M$10:$M$40,Allgemein!$I$51)</f>
        <v>0</v>
      </c>
      <c r="F45" s="65">
        <f>SUMIF($M$10:$M$40,Allgemein!$I$51,$N$10:$N$40)</f>
        <v>0</v>
      </c>
      <c r="G45"/>
      <c r="H45"/>
      <c r="I45"/>
      <c r="J45"/>
      <c r="K45"/>
      <c r="M45"/>
      <c r="N45"/>
      <c r="O45"/>
      <c r="P45"/>
      <c r="Q45"/>
      <c r="R45" s="49"/>
      <c r="S45" s="49"/>
      <c r="T45" s="50"/>
      <c r="U45" s="49"/>
      <c r="V45" s="49"/>
      <c r="W45" s="49"/>
      <c r="X45" s="49"/>
      <c r="Y45" s="49"/>
      <c r="Z45" s="49"/>
      <c r="AA45" s="49"/>
    </row>
    <row r="46" spans="1:27" s="21" customFormat="1" ht="15" customHeight="1" x14ac:dyDescent="0.3">
      <c r="A46" s="23" t="s">
        <v>58</v>
      </c>
      <c r="B46" s="65">
        <f>COUNTIF($C$10:$C$40,Allgemein!$G$51)</f>
        <v>4</v>
      </c>
      <c r="C46"/>
      <c r="D46" s="19" t="s">
        <v>28</v>
      </c>
      <c r="E46" s="65">
        <f>COUNTIF($M$10:$M$40,Allgemein!$I$52)</f>
        <v>0</v>
      </c>
      <c r="F46" s="65">
        <f>SUMIF($M$10:$M$40,Allgemein!$I$52,$N$10:$N$40)</f>
        <v>0</v>
      </c>
      <c r="G46"/>
      <c r="H46"/>
      <c r="I46"/>
      <c r="J46"/>
      <c r="K46"/>
      <c r="M46"/>
      <c r="N46"/>
      <c r="O46"/>
      <c r="P46"/>
      <c r="Q46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1:27" s="21" customFormat="1" ht="15" customHeight="1" x14ac:dyDescent="0.3">
      <c r="A47" s="23" t="s">
        <v>60</v>
      </c>
      <c r="B47" s="65">
        <f>COUNTIF($C$10:$C$40,Allgemein!$G$52)</f>
        <v>7</v>
      </c>
      <c r="C47"/>
      <c r="D47" s="19" t="s">
        <v>29</v>
      </c>
      <c r="E47" s="65">
        <f>COUNTIF($M$10:$M$40,Allgemein!$I$53)</f>
        <v>0</v>
      </c>
      <c r="F47" s="65">
        <f>SUMIF($M$10:$M$40,Allgemein!$I$53,$N$10:$N$40)</f>
        <v>0</v>
      </c>
      <c r="G47"/>
      <c r="H47"/>
      <c r="I47"/>
      <c r="J47"/>
      <c r="K47"/>
      <c r="M47"/>
      <c r="N47"/>
      <c r="O47"/>
      <c r="P47"/>
      <c r="Q47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spans="1:27" s="20" customFormat="1" ht="15" customHeight="1" x14ac:dyDescent="0.3">
      <c r="A48" s="23" t="s">
        <v>163</v>
      </c>
      <c r="B48" s="65">
        <f>COUNTIF($C$10:$C$40,Allgemein!$G$49)</f>
        <v>20</v>
      </c>
      <c r="C48"/>
      <c r="D48" s="19" t="s">
        <v>30</v>
      </c>
      <c r="E48" s="65">
        <f>COUNTIF($M$10:$M$40,Allgemein!$I$54)</f>
        <v>0</v>
      </c>
      <c r="F48" s="65">
        <f>SUMIF($M$10:$M$40,Allgemein!$I$54,$N$10:$N$40)</f>
        <v>0</v>
      </c>
      <c r="G48"/>
      <c r="H48"/>
      <c r="I48"/>
      <c r="J48"/>
      <c r="K48"/>
      <c r="M48"/>
      <c r="N48"/>
      <c r="O48"/>
      <c r="P48"/>
      <c r="Q48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spans="1:27" s="20" customFormat="1" ht="15" customHeight="1" x14ac:dyDescent="0.3">
      <c r="A49"/>
      <c r="B49"/>
      <c r="C49"/>
      <c r="D49" s="18" t="s">
        <v>168</v>
      </c>
      <c r="E49" s="65">
        <f>COUNTIF($M$10:$M$40,Allgemein!$I$55)</f>
        <v>0</v>
      </c>
      <c r="F49" s="65">
        <f>SUMIF($M$10:$M$40,Allgemein!$I$55,$N$10:$N$40)</f>
        <v>0</v>
      </c>
      <c r="G49"/>
      <c r="H49"/>
      <c r="I49"/>
      <c r="J49"/>
      <c r="K49"/>
      <c r="M49"/>
      <c r="N49"/>
      <c r="O49"/>
      <c r="P49"/>
      <c r="Q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spans="1:27" s="20" customFormat="1" ht="15" customHeight="1" x14ac:dyDescent="0.3">
      <c r="A50"/>
      <c r="B50"/>
      <c r="C50"/>
      <c r="D50" s="19" t="s">
        <v>31</v>
      </c>
      <c r="E50" s="65">
        <f>COUNTIF($M$10:$M$40,Allgemein!$I$56)</f>
        <v>0</v>
      </c>
      <c r="F50" s="65">
        <f>SUMIF($M$10:$M$40,Allgemein!$I$56,$V$10:$V$40)</f>
        <v>0</v>
      </c>
      <c r="G50"/>
      <c r="H50"/>
      <c r="I50"/>
      <c r="J50"/>
      <c r="K50"/>
      <c r="M50"/>
      <c r="N50"/>
      <c r="O50"/>
      <c r="P50"/>
      <c r="Q50"/>
      <c r="R50" s="49"/>
      <c r="S50" s="49"/>
      <c r="T50" s="49"/>
      <c r="U50" s="49"/>
      <c r="V50" s="49"/>
      <c r="W50" s="49"/>
      <c r="X50" s="49"/>
      <c r="Y50" s="49"/>
      <c r="Z50" s="49"/>
      <c r="AA50" s="49"/>
    </row>
    <row r="51" spans="1:27" s="20" customFormat="1" ht="15" customHeight="1" x14ac:dyDescent="0.3">
      <c r="A51"/>
      <c r="B51"/>
      <c r="C51"/>
      <c r="D51" s="19" t="s">
        <v>32</v>
      </c>
      <c r="E51" s="65">
        <f>COUNTIF($M$10:$M$40,Allgemein!$I$57)</f>
        <v>0</v>
      </c>
      <c r="F51" s="65">
        <f>SUMIF($M$10:$M$40,Allgemein!$I$57,$N$10:$N$40)</f>
        <v>0</v>
      </c>
      <c r="G51"/>
      <c r="H51"/>
      <c r="I51"/>
      <c r="J51"/>
      <c r="K51"/>
      <c r="M51"/>
      <c r="N51"/>
      <c r="O51"/>
      <c r="P51"/>
      <c r="Q51"/>
      <c r="R51" s="49"/>
      <c r="S51" s="49"/>
      <c r="T51" s="49"/>
      <c r="U51" s="49"/>
      <c r="V51" s="49"/>
      <c r="W51" s="49"/>
      <c r="X51" s="49"/>
      <c r="Y51" s="49"/>
      <c r="Z51" s="49"/>
      <c r="AA51" s="49"/>
    </row>
    <row r="52" spans="1:27" s="20" customFormat="1" ht="15" customHeight="1" x14ac:dyDescent="0.3">
      <c r="A52"/>
      <c r="B52"/>
      <c r="C52"/>
      <c r="D52" s="19" t="s">
        <v>33</v>
      </c>
      <c r="E52" s="65">
        <f>COUNTIF($M$10:$M$40,Allgemein!$I$58)</f>
        <v>4</v>
      </c>
      <c r="F52" s="65">
        <f>SUMIF($M$10:$M$40,Allgemein!$I$58,$N$10:$N$40)</f>
        <v>16</v>
      </c>
      <c r="G52"/>
      <c r="H52"/>
      <c r="I52"/>
      <c r="J52"/>
      <c r="K52"/>
      <c r="M52"/>
      <c r="N52"/>
      <c r="O52"/>
      <c r="P52"/>
      <c r="Q52"/>
      <c r="R52" s="49"/>
      <c r="S52" s="49"/>
      <c r="T52" s="49"/>
      <c r="U52" s="49"/>
      <c r="V52" s="49"/>
      <c r="W52" s="49"/>
      <c r="X52" s="49"/>
      <c r="Y52" s="49"/>
      <c r="Z52" s="49"/>
      <c r="AA52" s="49"/>
    </row>
    <row r="53" spans="1:27" s="20" customFormat="1" ht="15" customHeight="1" x14ac:dyDescent="0.3">
      <c r="A53"/>
      <c r="B53"/>
      <c r="C53"/>
      <c r="D53" s="19" t="s">
        <v>163</v>
      </c>
      <c r="E53" s="65">
        <f>COUNTIF($M$10:$M$40,Allgemein!$I$49)</f>
        <v>0</v>
      </c>
      <c r="F53" s="65">
        <f>SUMIF($M$10:$M$40,Allgemein!$I$49,$N$10:$N$40)</f>
        <v>0</v>
      </c>
      <c r="G53"/>
      <c r="H53"/>
      <c r="I53"/>
      <c r="J53"/>
      <c r="K53"/>
      <c r="M53"/>
      <c r="N53"/>
      <c r="O53"/>
      <c r="P53"/>
      <c r="Q53"/>
      <c r="R53" s="49"/>
      <c r="S53" s="49"/>
      <c r="T53" s="49"/>
      <c r="U53" s="49"/>
      <c r="V53" s="49"/>
      <c r="W53" s="49"/>
      <c r="X53" s="49"/>
      <c r="Y53" s="49"/>
      <c r="Z53" s="49"/>
      <c r="AA53" s="49"/>
    </row>
  </sheetData>
  <conditionalFormatting sqref="A44:B48 A10:Q40">
    <cfRule type="expression" dxfId="7" priority="14">
      <formula>MOD(ROW(),2)=0</formula>
    </cfRule>
  </conditionalFormatting>
  <conditionalFormatting sqref="D44:F53">
    <cfRule type="expression" dxfId="6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93" id="{4D6DA362-739C-47E2-A339-327D9109A093}">
            <xm:f>F7&lt;=Personalstamm!$E$25</xm:f>
            <x14:dxf>
              <fill>
                <patternFill>
                  <bgColor rgb="FFFFC000"/>
                </patternFill>
              </fill>
            </x14:dxf>
          </x14:cfRule>
          <x14:cfRule type="expression" priority="394" id="{DDC96780-30D3-47CB-9600-C86F5EA17AB0}">
            <xm:f>F7&lt;=Personalstamm!$E$24</xm:f>
            <x14:dxf>
              <fill>
                <patternFill>
                  <bgColor rgb="FF00B050"/>
                </patternFill>
              </fill>
            </x14:dxf>
          </x14:cfRule>
          <x14:cfRule type="expression" priority="395" id="{781AF78B-FF68-468F-BAF2-BFC954D7D669}">
            <xm:f>F7&gt;=Personalstamm!$F$26</xm:f>
            <x14:dxf>
              <fill>
                <patternFill>
                  <bgColor rgb="FFFF0000"/>
                </patternFill>
              </fill>
            </x14:dxf>
          </x14:cfRule>
          <x14:cfRule type="expression" priority="396" id="{11DD3C2D-B60E-4591-B01F-3A39626E40D9}">
            <xm:f>F7&gt;=Personalstamm!$F$25</xm:f>
            <x14:dxf>
              <fill>
                <patternFill>
                  <bgColor rgb="FFFFC000"/>
                </patternFill>
              </fill>
            </x14:dxf>
          </x14:cfRule>
          <x14:cfRule type="expression" priority="397" id="{349652BD-C88D-4D7B-801E-5503BD231330}">
            <xm:f>F7&gt;=Personalstamm!$F$24</xm:f>
            <x14:dxf>
              <fill>
                <patternFill>
                  <bgColor rgb="FF00B050"/>
                </patternFill>
              </fill>
            </x14:dxf>
          </x14:cfRule>
          <xm:sqref>F7 Q40</xm:sqref>
        </x14:conditionalFormatting>
        <x14:conditionalFormatting xmlns:xm="http://schemas.microsoft.com/office/excel/2006/main">
          <x14:cfRule type="expression" priority="392" id="{16DB9A30-CD9B-4F50-B8A6-014793E68D1F}">
            <xm:f>F7&lt;=Personalstamm!$E$26</xm:f>
            <x14:dxf>
              <fill>
                <patternFill>
                  <bgColor rgb="FFFF0000"/>
                </patternFill>
              </fill>
            </x14:dxf>
          </x14:cfRule>
          <xm:sqref>Q40 F7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7BE55E9A-D3E6-45F3-8F56-36D93C9F1473}">
          <x14:formula1>
            <xm:f>Allgemein!$G$49:$G$52</xm:f>
          </x14:formula1>
          <xm:sqref>C10:C40</xm:sqref>
        </x14:dataValidation>
        <x14:dataValidation type="list" allowBlank="1" showInputMessage="1" xr:uid="{9A1FB414-BF54-4689-BD5B-A5B9175EF160}">
          <x14:formula1>
            <xm:f>Allgemein!$I$49:$I$57</xm:f>
          </x14:formula1>
          <xm:sqref>M10:M40</xm:sqref>
        </x14:dataValidation>
        <x14:dataValidation type="list" allowBlank="1" showInputMessage="1" xr:uid="{3C6FE69A-4EA0-43C2-97F0-B99A9B4B1D28}">
          <x14:formula1>
            <xm:f>Allgemein!$H$49:$H$52</xm:f>
          </x14:formula1>
          <xm:sqref>D10:D40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49126-85B9-4243-AF58-F7E83D6E0A8D}">
  <sheetPr codeName="Tabelle1">
    <tabColor rgb="FFA90052"/>
  </sheetPr>
  <dimension ref="A5:I29"/>
  <sheetViews>
    <sheetView topLeftCell="A3" workbookViewId="0">
      <selection activeCell="D48" sqref="D48"/>
    </sheetView>
  </sheetViews>
  <sheetFormatPr baseColWidth="10" defaultColWidth="20.7109375" defaultRowHeight="15" customHeight="1" x14ac:dyDescent="0.3"/>
  <cols>
    <col min="1" max="1" width="15.42578125" style="1" bestFit="1" customWidth="1"/>
    <col min="2" max="2" width="22.7109375" style="1" customWidth="1"/>
    <col min="3" max="3" width="5.7109375" style="1" customWidth="1"/>
    <col min="4" max="4" width="10.7109375" style="1" bestFit="1" customWidth="1"/>
    <col min="5" max="5" width="11.5703125" style="1" bestFit="1" customWidth="1"/>
    <col min="6" max="6" width="12.5703125" style="1" bestFit="1" customWidth="1"/>
    <col min="7" max="7" width="5.7109375" style="1" customWidth="1"/>
    <col min="8" max="8" width="16.42578125" style="1" bestFit="1" customWidth="1"/>
    <col min="9" max="9" width="14.7109375" style="1" bestFit="1" customWidth="1"/>
    <col min="10" max="10" width="6" style="1" bestFit="1" customWidth="1"/>
    <col min="11" max="16384" width="20.7109375" style="1"/>
  </cols>
  <sheetData>
    <row r="5" spans="1:9" ht="15" customHeight="1" thickBot="1" x14ac:dyDescent="0.35"/>
    <row r="6" spans="1:9" ht="15" customHeight="1" thickBot="1" x14ac:dyDescent="0.35">
      <c r="A6" s="110" t="s">
        <v>66</v>
      </c>
      <c r="B6" s="112"/>
      <c r="D6" s="110" t="s">
        <v>55</v>
      </c>
      <c r="E6" s="111"/>
      <c r="F6" s="112"/>
      <c r="H6" s="110" t="s">
        <v>27</v>
      </c>
      <c r="I6" s="112"/>
    </row>
    <row r="7" spans="1:9" ht="15" customHeight="1" x14ac:dyDescent="0.3">
      <c r="A7" s="24" t="s">
        <v>46</v>
      </c>
      <c r="B7" s="103"/>
      <c r="C7" s="2"/>
      <c r="D7" s="25" t="s">
        <v>61</v>
      </c>
      <c r="E7" s="26" t="s">
        <v>38</v>
      </c>
      <c r="F7" s="26" t="s">
        <v>63</v>
      </c>
      <c r="H7" s="25" t="s">
        <v>172</v>
      </c>
      <c r="I7" s="26" t="s">
        <v>164</v>
      </c>
    </row>
    <row r="8" spans="1:9" ht="15" customHeight="1" x14ac:dyDescent="0.3">
      <c r="A8" s="18" t="s">
        <v>47</v>
      </c>
      <c r="B8" s="104"/>
      <c r="D8" s="18" t="s">
        <v>99</v>
      </c>
      <c r="E8" s="57">
        <v>8</v>
      </c>
      <c r="F8" s="57">
        <v>8</v>
      </c>
      <c r="H8" s="18" t="s">
        <v>56</v>
      </c>
      <c r="I8" s="57">
        <v>2</v>
      </c>
    </row>
    <row r="9" spans="1:9" ht="15" customHeight="1" x14ac:dyDescent="0.3">
      <c r="A9" s="18" t="s">
        <v>8</v>
      </c>
      <c r="B9" s="52" t="str">
        <f>IF($B$7&lt;&gt;"","Bitte auswählen","")</f>
        <v/>
      </c>
      <c r="D9" s="18" t="s">
        <v>100</v>
      </c>
      <c r="E9" s="57">
        <v>8</v>
      </c>
      <c r="F9" s="57">
        <v>8</v>
      </c>
      <c r="H9" s="18" t="s">
        <v>108</v>
      </c>
      <c r="I9" s="57">
        <v>30</v>
      </c>
    </row>
    <row r="10" spans="1:9" ht="15" customHeight="1" x14ac:dyDescent="0.3">
      <c r="A10" s="18" t="s">
        <v>2</v>
      </c>
      <c r="B10" s="52" t="str">
        <f>IF($B$7&lt;&gt;"","Bitte auswählen","")</f>
        <v/>
      </c>
      <c r="D10" s="18" t="s">
        <v>101</v>
      </c>
      <c r="E10" s="57">
        <v>8</v>
      </c>
      <c r="F10" s="57">
        <v>8</v>
      </c>
      <c r="H10" s="11" t="s">
        <v>106</v>
      </c>
      <c r="I10" s="57">
        <v>0</v>
      </c>
    </row>
    <row r="11" spans="1:9" ht="15" customHeight="1" x14ac:dyDescent="0.3">
      <c r="A11" s="18" t="s">
        <v>0</v>
      </c>
      <c r="B11" s="52" t="str">
        <f>IF($B$7&lt;&gt;"","Bitte auswählen","")</f>
        <v/>
      </c>
      <c r="D11" s="18" t="s">
        <v>102</v>
      </c>
      <c r="E11" s="57">
        <v>8</v>
      </c>
      <c r="F11" s="57">
        <v>8</v>
      </c>
      <c r="H11" s="34" t="s">
        <v>107</v>
      </c>
      <c r="I11" s="58">
        <v>0</v>
      </c>
    </row>
    <row r="12" spans="1:9" ht="15" customHeight="1" x14ac:dyDescent="0.3">
      <c r="A12" s="18" t="s">
        <v>1</v>
      </c>
      <c r="B12" s="52" t="str">
        <f>IF($B$7&lt;&gt;"","Bitte auswählen","")</f>
        <v/>
      </c>
      <c r="D12" s="18" t="s">
        <v>103</v>
      </c>
      <c r="E12" s="57">
        <v>8</v>
      </c>
      <c r="F12" s="57">
        <v>8</v>
      </c>
      <c r="H12" s="48" t="s">
        <v>114</v>
      </c>
      <c r="I12" s="63">
        <f>SUM(I8:I11)</f>
        <v>32</v>
      </c>
    </row>
    <row r="13" spans="1:9" ht="15" customHeight="1" x14ac:dyDescent="0.3">
      <c r="A13" s="18" t="s">
        <v>44</v>
      </c>
      <c r="B13" s="52" t="str">
        <f>IF($B$7&lt;&gt;"","Bitte auswählen","")</f>
        <v/>
      </c>
      <c r="D13" s="18" t="s">
        <v>104</v>
      </c>
      <c r="E13" s="57">
        <v>0</v>
      </c>
      <c r="F13" s="57">
        <v>0</v>
      </c>
      <c r="H13" s="11" t="s">
        <v>173</v>
      </c>
      <c r="I13" s="57">
        <v>2</v>
      </c>
    </row>
    <row r="14" spans="1:9" ht="15" customHeight="1" thickBot="1" x14ac:dyDescent="0.35">
      <c r="A14" s="5"/>
      <c r="B14" s="4"/>
      <c r="D14" s="10" t="s">
        <v>105</v>
      </c>
      <c r="E14" s="58">
        <v>0</v>
      </c>
      <c r="F14" s="58">
        <v>0</v>
      </c>
      <c r="H14" s="34" t="s">
        <v>167</v>
      </c>
      <c r="I14" s="64">
        <f ca="1">Jan.!$D$6+Feb.!$D$6+Mrz.!$D$6+Apr.!$D$6+Mai!$D$6+Jun.!$D$6+Jul.!$D$6+Aug.!$D$6+Sep.!$D$6+Okt.!$D$6+Nov.!$D$6+Dez.!$D$6</f>
        <v>0</v>
      </c>
    </row>
    <row r="15" spans="1:9" ht="15" customHeight="1" thickBot="1" x14ac:dyDescent="0.35">
      <c r="A15" s="110" t="s">
        <v>45</v>
      </c>
      <c r="B15" s="112"/>
      <c r="D15" s="29" t="s">
        <v>57</v>
      </c>
      <c r="E15" s="61">
        <f>SUM(E8:E14)</f>
        <v>40</v>
      </c>
      <c r="F15" s="62">
        <f>SUM(F8:F14)</f>
        <v>40</v>
      </c>
      <c r="H15" s="48" t="s">
        <v>113</v>
      </c>
      <c r="I15" s="63">
        <f ca="1">I12-I13-I14</f>
        <v>30</v>
      </c>
    </row>
    <row r="16" spans="1:9" ht="15" customHeight="1" thickBot="1" x14ac:dyDescent="0.35">
      <c r="A16" s="24" t="s">
        <v>9</v>
      </c>
      <c r="B16" s="53" t="str">
        <f>IF($B$7&lt;&gt;"","Bitte auswählen","")</f>
        <v/>
      </c>
      <c r="D16" s="5"/>
      <c r="E16" s="3"/>
      <c r="H16" s="11" t="s">
        <v>174</v>
      </c>
      <c r="I16" s="65">
        <f ca="1">Jan.!$I$44+Feb.!$I$41+Mrz.!$I$44+Apr.!$I$43+Mai!$I$44+Jun.!$I$43+Jul.!$I$44+Aug.!$I$44+Sep.!$I$43+Okt.!$I$44+Nov.!$I$43+Dez.!$I$44</f>
        <v>0</v>
      </c>
    </row>
    <row r="17" spans="1:9" ht="15" customHeight="1" thickBot="1" x14ac:dyDescent="0.35">
      <c r="A17" s="18" t="s">
        <v>67</v>
      </c>
      <c r="B17" s="53" t="str">
        <f>IF($B$7&lt;&gt;"","Bitte auswählen","")</f>
        <v/>
      </c>
      <c r="D17" s="110" t="s">
        <v>176</v>
      </c>
      <c r="E17" s="112"/>
      <c r="H17" s="29" t="s">
        <v>175</v>
      </c>
      <c r="I17" s="62">
        <f ca="1">I15-I16</f>
        <v>30</v>
      </c>
    </row>
    <row r="18" spans="1:9" ht="15" customHeight="1" thickBot="1" x14ac:dyDescent="0.35">
      <c r="A18" s="18" t="s">
        <v>49</v>
      </c>
      <c r="B18" s="105"/>
      <c r="D18" s="26" t="s">
        <v>170</v>
      </c>
      <c r="E18" s="26" t="s">
        <v>171</v>
      </c>
    </row>
    <row r="19" spans="1:9" ht="15" customHeight="1" thickBot="1" x14ac:dyDescent="0.35">
      <c r="A19" s="18" t="s">
        <v>48</v>
      </c>
      <c r="B19" s="104"/>
      <c r="D19" s="59">
        <v>6</v>
      </c>
      <c r="E19" s="57">
        <v>0.5</v>
      </c>
      <c r="H19" s="110" t="s">
        <v>110</v>
      </c>
      <c r="I19" s="112"/>
    </row>
    <row r="20" spans="1:9" ht="15" customHeight="1" x14ac:dyDescent="0.3">
      <c r="A20" s="18" t="s">
        <v>80</v>
      </c>
      <c r="B20" s="52" t="str">
        <f>IF($B$7&lt;&gt;"","Bitte auswählen","")</f>
        <v/>
      </c>
      <c r="D20" s="59">
        <v>9</v>
      </c>
      <c r="E20" s="57">
        <v>0.75</v>
      </c>
      <c r="H20" s="27" t="s">
        <v>172</v>
      </c>
      <c r="I20" s="26" t="s">
        <v>165</v>
      </c>
    </row>
    <row r="21" spans="1:9" ht="15" customHeight="1" thickBot="1" x14ac:dyDescent="0.35">
      <c r="A21" s="18" t="s">
        <v>78</v>
      </c>
      <c r="B21" s="104"/>
      <c r="H21" s="24" t="s">
        <v>109</v>
      </c>
      <c r="I21" s="60">
        <v>0</v>
      </c>
    </row>
    <row r="22" spans="1:9" ht="15" customHeight="1" thickBot="1" x14ac:dyDescent="0.35">
      <c r="A22" s="18" t="s">
        <v>50</v>
      </c>
      <c r="B22" s="104"/>
      <c r="D22" s="110" t="s">
        <v>116</v>
      </c>
      <c r="E22" s="111"/>
      <c r="F22" s="112"/>
    </row>
    <row r="23" spans="1:9" ht="15" customHeight="1" x14ac:dyDescent="0.3">
      <c r="A23" s="18" t="s">
        <v>51</v>
      </c>
      <c r="B23" s="104"/>
      <c r="D23" s="25" t="s">
        <v>117</v>
      </c>
      <c r="E23" s="26" t="s">
        <v>124</v>
      </c>
      <c r="F23" s="26" t="s">
        <v>125</v>
      </c>
    </row>
    <row r="24" spans="1:9" ht="15" customHeight="1" x14ac:dyDescent="0.3">
      <c r="A24" s="18" t="s">
        <v>52</v>
      </c>
      <c r="B24" s="104"/>
      <c r="D24" s="12" t="s">
        <v>121</v>
      </c>
      <c r="E24" s="57">
        <v>0</v>
      </c>
      <c r="F24" s="57">
        <v>0</v>
      </c>
    </row>
    <row r="25" spans="1:9" ht="15" customHeight="1" x14ac:dyDescent="0.3">
      <c r="A25" s="18" t="s">
        <v>79</v>
      </c>
      <c r="B25" s="105"/>
      <c r="D25" s="12" t="s">
        <v>122</v>
      </c>
      <c r="E25" s="57">
        <v>-10</v>
      </c>
      <c r="F25" s="57">
        <v>30</v>
      </c>
    </row>
    <row r="26" spans="1:9" ht="15" customHeight="1" x14ac:dyDescent="0.3">
      <c r="A26" s="18" t="s">
        <v>53</v>
      </c>
      <c r="B26" s="55"/>
      <c r="D26" s="12" t="s">
        <v>123</v>
      </c>
      <c r="E26" s="57">
        <v>-20</v>
      </c>
      <c r="F26" s="57">
        <v>50</v>
      </c>
    </row>
    <row r="27" spans="1:9" ht="15" customHeight="1" x14ac:dyDescent="0.3">
      <c r="A27" s="18" t="s">
        <v>54</v>
      </c>
      <c r="B27" s="56" t="str">
        <f ca="1">IF($B$7&lt;&gt;"",TODAY(),"")</f>
        <v/>
      </c>
    </row>
    <row r="28" spans="1:9" ht="15" customHeight="1" x14ac:dyDescent="0.3">
      <c r="A28" s="18" t="s">
        <v>169</v>
      </c>
      <c r="B28" s="55"/>
    </row>
    <row r="29" spans="1:9" ht="15" customHeight="1" x14ac:dyDescent="0.3">
      <c r="A29" s="18" t="s">
        <v>98</v>
      </c>
      <c r="B29" s="105"/>
    </row>
  </sheetData>
  <mergeCells count="7">
    <mergeCell ref="D22:F22"/>
    <mergeCell ref="A6:B6"/>
    <mergeCell ref="H6:I6"/>
    <mergeCell ref="H19:I19"/>
    <mergeCell ref="A15:B15"/>
    <mergeCell ref="D6:F6"/>
    <mergeCell ref="D17:E17"/>
  </mergeCell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xr:uid="{74C4C256-D8C8-4503-9B67-9CD114949654}">
          <x14:formula1>
            <xm:f>Allgemein!$A$8:$A$17</xm:f>
          </x14:formula1>
          <xm:sqref>B9</xm:sqref>
        </x14:dataValidation>
        <x14:dataValidation type="list" allowBlank="1" showInputMessage="1" xr:uid="{CF4DA47F-0E60-4EB3-AE85-C8F657D8B947}">
          <x14:formula1>
            <xm:f>Allgemein!$C$8:$C$10</xm:f>
          </x14:formula1>
          <xm:sqref>B11</xm:sqref>
        </x14:dataValidation>
        <x14:dataValidation type="list" allowBlank="1" showInputMessage="1" xr:uid="{4F858716-83A6-4257-AA38-DB81B998EBBD}">
          <x14:formula1>
            <xm:f>Allgemein!$D$8:$D$10</xm:f>
          </x14:formula1>
          <xm:sqref>B12</xm:sqref>
        </x14:dataValidation>
        <x14:dataValidation type="list" allowBlank="1" showInputMessage="1" xr:uid="{93FDACF7-F32A-450F-B8F5-42D99425BE6A}">
          <x14:formula1>
            <xm:f>Allgemein!$A$21:$A$24</xm:f>
          </x14:formula1>
          <xm:sqref>B16</xm:sqref>
        </x14:dataValidation>
        <x14:dataValidation type="list" showInputMessage="1" xr:uid="{363AC965-94F5-4BEF-8CA0-A98825DC20AC}">
          <x14:formula1>
            <xm:f>Allgemein!$B$21:$B$32</xm:f>
          </x14:formula1>
          <xm:sqref>B17</xm:sqref>
        </x14:dataValidation>
        <x14:dataValidation type="list" allowBlank="1" showInputMessage="1" xr:uid="{25439F93-13B3-43FA-A400-DF061B99E525}">
          <x14:formula1>
            <xm:f>Allgemein!$C$21:$C$37</xm:f>
          </x14:formula1>
          <xm:sqref>B20</xm:sqref>
        </x14:dataValidation>
        <x14:dataValidation type="list" showInputMessage="1" showErrorMessage="1" xr:uid="{E39CBF9D-EFF6-47A1-8413-917DD00F26F3}">
          <x14:formula1>
            <xm:f>Allgemein!$E$8:$E$12</xm:f>
          </x14:formula1>
          <xm:sqref>B14:B15</xm:sqref>
        </x14:dataValidation>
        <x14:dataValidation type="list" allowBlank="1" showInputMessage="1" xr:uid="{95CC0653-C5A4-4980-8C3A-2D04A094EE44}">
          <x14:formula1>
            <xm:f>Allgemein!$E$8:$E$13</xm:f>
          </x14:formula1>
          <xm:sqref>B13</xm:sqref>
        </x14:dataValidation>
        <x14:dataValidation type="list" allowBlank="1" showInputMessage="1" xr:uid="{D986E7EE-CDBE-4901-B44F-9A210E2249F1}">
          <x14:formula1>
            <xm:f>Allgemein!$B$8:$B$13</xm:f>
          </x14:formula1>
          <xm:sqref>B10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325DB-39A7-4301-B09B-9AED18D73564}">
  <sheetPr codeName="Tabelle3">
    <tabColor rgb="FFA90052"/>
  </sheetPr>
  <dimension ref="A5:G35"/>
  <sheetViews>
    <sheetView workbookViewId="0">
      <selection activeCell="G32" sqref="G32"/>
    </sheetView>
  </sheetViews>
  <sheetFormatPr baseColWidth="10" defaultRowHeight="15" customHeight="1" x14ac:dyDescent="0.25"/>
  <cols>
    <col min="1" max="1" width="14.140625" bestFit="1" customWidth="1"/>
    <col min="2" max="2" width="15.42578125" bestFit="1" customWidth="1"/>
    <col min="3" max="3" width="6.28515625" bestFit="1" customWidth="1"/>
    <col min="4" max="4" width="14.5703125" bestFit="1" customWidth="1"/>
    <col min="5" max="5" width="12" bestFit="1" customWidth="1"/>
    <col min="6" max="6" width="11.5703125" bestFit="1" customWidth="1"/>
    <col min="7" max="7" width="14.42578125" bestFit="1" customWidth="1"/>
  </cols>
  <sheetData>
    <row r="5" spans="1:7" ht="15" customHeight="1" thickBot="1" x14ac:dyDescent="0.35">
      <c r="A5" s="1"/>
      <c r="B5" s="1"/>
      <c r="C5" s="1"/>
      <c r="D5" s="1"/>
      <c r="E5" s="1"/>
      <c r="F5" s="1"/>
      <c r="G5" s="1"/>
    </row>
    <row r="6" spans="1:7" ht="15" customHeight="1" thickBot="1" x14ac:dyDescent="0.3">
      <c r="A6" s="29" t="s">
        <v>111</v>
      </c>
      <c r="B6" s="30" t="s">
        <v>42</v>
      </c>
      <c r="C6" s="30" t="s">
        <v>37</v>
      </c>
      <c r="D6" s="30" t="s">
        <v>43</v>
      </c>
      <c r="E6" s="30" t="s">
        <v>39</v>
      </c>
      <c r="F6" s="30" t="s">
        <v>38</v>
      </c>
      <c r="G6" s="31" t="s">
        <v>112</v>
      </c>
    </row>
    <row r="7" spans="1:7" ht="15" customHeight="1" x14ac:dyDescent="0.25">
      <c r="A7" s="9">
        <v>46023</v>
      </c>
      <c r="B7" s="79">
        <f ca="1">Jan.!$I$41</f>
        <v>0</v>
      </c>
      <c r="C7" s="79">
        <f ca="1">Jan.!$J$41+Jan.!$K$41</f>
        <v>0</v>
      </c>
      <c r="D7" s="79">
        <f ca="1">Jan.!$L$41</f>
        <v>0</v>
      </c>
      <c r="E7" s="79">
        <f>Jan.!$N$41</f>
        <v>16</v>
      </c>
      <c r="F7" s="79">
        <f>Jan.!$O$41</f>
        <v>176</v>
      </c>
      <c r="G7" s="79">
        <f ca="1">Jan.!$P$41</f>
        <v>0</v>
      </c>
    </row>
    <row r="8" spans="1:7" ht="15" customHeight="1" x14ac:dyDescent="0.25">
      <c r="A8" s="8">
        <v>46054</v>
      </c>
      <c r="B8" s="65">
        <f ca="1">Feb.!$I$38</f>
        <v>0</v>
      </c>
      <c r="C8" s="65">
        <f ca="1">Feb.!$J$38+Feb.!$K$38</f>
        <v>0</v>
      </c>
      <c r="D8" s="65">
        <f ca="1">Feb.!$L$38</f>
        <v>0</v>
      </c>
      <c r="E8" s="65">
        <f>Feb.!$N$38</f>
        <v>0</v>
      </c>
      <c r="F8" s="65">
        <f>Feb.!$O$38</f>
        <v>160</v>
      </c>
      <c r="G8" s="65">
        <f ca="1">Feb.!$P$38</f>
        <v>0</v>
      </c>
    </row>
    <row r="9" spans="1:7" ht="15" customHeight="1" x14ac:dyDescent="0.25">
      <c r="A9" s="9">
        <v>46082</v>
      </c>
      <c r="B9" s="65">
        <f ca="1">Mrz.!$I$41</f>
        <v>0</v>
      </c>
      <c r="C9" s="65">
        <f ca="1">Mrz.!$J$41+Mrz.!$K$41</f>
        <v>0</v>
      </c>
      <c r="D9" s="65">
        <f ca="1">Mrz.!$L$41</f>
        <v>0</v>
      </c>
      <c r="E9" s="65">
        <f>Mrz.!$N$41</f>
        <v>0</v>
      </c>
      <c r="F9" s="65">
        <f>Mrz.!$O$41</f>
        <v>176</v>
      </c>
      <c r="G9" s="65">
        <f ca="1">Mrz.!$P$41</f>
        <v>0</v>
      </c>
    </row>
    <row r="10" spans="1:7" ht="15" customHeight="1" x14ac:dyDescent="0.25">
      <c r="A10" s="8">
        <v>46113</v>
      </c>
      <c r="B10" s="65">
        <f ca="1">Apr.!$I$40</f>
        <v>0</v>
      </c>
      <c r="C10" s="65">
        <f ca="1">Apr.!$J$40+Apr.!$K$40</f>
        <v>0</v>
      </c>
      <c r="D10" s="65">
        <f ca="1">Apr.!$L$40</f>
        <v>0</v>
      </c>
      <c r="E10" s="65">
        <f>Apr.!$N$40</f>
        <v>8</v>
      </c>
      <c r="F10" s="65">
        <f>Apr.!$O$40</f>
        <v>176</v>
      </c>
      <c r="G10" s="65">
        <f ca="1">Apr.!$P$40</f>
        <v>0</v>
      </c>
    </row>
    <row r="11" spans="1:7" ht="15" customHeight="1" x14ac:dyDescent="0.25">
      <c r="A11" s="9">
        <v>46143</v>
      </c>
      <c r="B11" s="65">
        <f ca="1">Mai!$I$41</f>
        <v>0</v>
      </c>
      <c r="C11" s="65">
        <f ca="1">Mai!$J$41+Mai!$K$41</f>
        <v>0</v>
      </c>
      <c r="D11" s="65">
        <f ca="1">Mai!$L$41</f>
        <v>0</v>
      </c>
      <c r="E11" s="65">
        <f>Mai!$N$41</f>
        <v>32</v>
      </c>
      <c r="F11" s="65">
        <f>Mai!$O$41</f>
        <v>168</v>
      </c>
      <c r="G11" s="65">
        <f ca="1">Mai!$P$41</f>
        <v>0</v>
      </c>
    </row>
    <row r="12" spans="1:7" ht="15" customHeight="1" x14ac:dyDescent="0.25">
      <c r="A12" s="8">
        <v>46174</v>
      </c>
      <c r="B12" s="65">
        <f ca="1">Jun.!$I$40</f>
        <v>0</v>
      </c>
      <c r="C12" s="65">
        <f ca="1">Jun.!$J$40+Jun.!$K$40</f>
        <v>0</v>
      </c>
      <c r="D12" s="65">
        <f ca="1">Jun.!$L$40</f>
        <v>0</v>
      </c>
      <c r="E12" s="65">
        <f>Jun.!$N$40</f>
        <v>8</v>
      </c>
      <c r="F12" s="65">
        <f>Jun.!$O$40</f>
        <v>176</v>
      </c>
      <c r="G12" s="65">
        <f ca="1">Jun.!$P$40</f>
        <v>0</v>
      </c>
    </row>
    <row r="13" spans="1:7" ht="15" customHeight="1" x14ac:dyDescent="0.25">
      <c r="A13" s="9">
        <v>46204</v>
      </c>
      <c r="B13" s="65">
        <f ca="1">Jul.!$I$41</f>
        <v>0</v>
      </c>
      <c r="C13" s="65">
        <f ca="1">Jul.!$J41+Jul.!$K41</f>
        <v>0</v>
      </c>
      <c r="D13" s="65">
        <f ca="1">Jul.!$L$41</f>
        <v>0</v>
      </c>
      <c r="E13" s="65">
        <f>Jul.!$N$41</f>
        <v>0</v>
      </c>
      <c r="F13" s="65">
        <f>Jul.!$O$41</f>
        <v>184</v>
      </c>
      <c r="G13" s="65">
        <f ca="1">Jul.!$P$41</f>
        <v>0</v>
      </c>
    </row>
    <row r="14" spans="1:7" ht="15" customHeight="1" x14ac:dyDescent="0.25">
      <c r="A14" s="8">
        <v>46235</v>
      </c>
      <c r="B14" s="65">
        <f ca="1">Aug.!$I$41</f>
        <v>0</v>
      </c>
      <c r="C14" s="65">
        <f ca="1">Aug.!J41+Aug.!$K$41</f>
        <v>0</v>
      </c>
      <c r="D14" s="65">
        <f ca="1">Aug.!$L$41</f>
        <v>0</v>
      </c>
      <c r="E14" s="65">
        <f>Aug.!$N$41</f>
        <v>0</v>
      </c>
      <c r="F14" s="65">
        <f>Aug.!$O$41</f>
        <v>168</v>
      </c>
      <c r="G14" s="65">
        <f ca="1">Aug.!$P$41</f>
        <v>0</v>
      </c>
    </row>
    <row r="15" spans="1:7" ht="15" customHeight="1" x14ac:dyDescent="0.25">
      <c r="A15" s="9">
        <v>46266</v>
      </c>
      <c r="B15" s="65">
        <f ca="1">Sep.!$I$40</f>
        <v>0</v>
      </c>
      <c r="C15" s="65">
        <f ca="1">Sep.!J40+Sep.!$K$40</f>
        <v>0</v>
      </c>
      <c r="D15" s="65">
        <f ca="1">Sep.!$L$40</f>
        <v>0</v>
      </c>
      <c r="E15" s="65">
        <f>Sep.!$N$40</f>
        <v>0</v>
      </c>
      <c r="F15" s="65">
        <f>Sep.!$O$40</f>
        <v>176</v>
      </c>
      <c r="G15" s="65">
        <f ca="1">Sep.!$P$40</f>
        <v>0</v>
      </c>
    </row>
    <row r="16" spans="1:7" ht="15" customHeight="1" x14ac:dyDescent="0.25">
      <c r="A16" s="8">
        <v>46296</v>
      </c>
      <c r="B16" s="65">
        <f ca="1">Okt.!$I$41</f>
        <v>0</v>
      </c>
      <c r="C16" s="65">
        <f ca="1">Okt.!$J$41+Okt.!$K$41</f>
        <v>0</v>
      </c>
      <c r="D16" s="65">
        <f ca="1">Okt.!$L$41</f>
        <v>0</v>
      </c>
      <c r="E16" s="65">
        <f>Okt.!$N$41</f>
        <v>0</v>
      </c>
      <c r="F16" s="65">
        <f>Okt.!$O$41</f>
        <v>176</v>
      </c>
      <c r="G16" s="65">
        <f ca="1">Okt.!$P$41</f>
        <v>0</v>
      </c>
    </row>
    <row r="17" spans="1:7" ht="15" customHeight="1" x14ac:dyDescent="0.25">
      <c r="A17" s="9">
        <v>46327</v>
      </c>
      <c r="B17" s="65">
        <f ca="1">Nov.!$I$40</f>
        <v>0</v>
      </c>
      <c r="C17" s="65">
        <f ca="1">Nov.!$J$40+Nov.!$K$40</f>
        <v>0</v>
      </c>
      <c r="D17" s="65">
        <f ca="1">Nov.!$L$40</f>
        <v>0</v>
      </c>
      <c r="E17" s="65">
        <f>Nov.!$N$40</f>
        <v>0</v>
      </c>
      <c r="F17" s="65">
        <f>Nov.!$O$40</f>
        <v>168</v>
      </c>
      <c r="G17" s="65">
        <f ca="1">Nov.!$P$40</f>
        <v>0</v>
      </c>
    </row>
    <row r="18" spans="1:7" ht="15" customHeight="1" thickBot="1" x14ac:dyDescent="0.3">
      <c r="A18" s="8">
        <v>46357</v>
      </c>
      <c r="B18" s="64">
        <f ca="1">Dez.!$I$41</f>
        <v>0</v>
      </c>
      <c r="C18" s="64">
        <f ca="1">Dez.!$J$41+Dez.!$K$41</f>
        <v>0</v>
      </c>
      <c r="D18" s="64">
        <f>Dez.!$L$42</f>
        <v>0</v>
      </c>
      <c r="E18" s="64">
        <f>Dez.!$N$41</f>
        <v>16</v>
      </c>
      <c r="F18" s="64">
        <f>Dez.!$O$41</f>
        <v>184</v>
      </c>
      <c r="G18" s="64">
        <f ca="1">Dez.!$P$41</f>
        <v>0</v>
      </c>
    </row>
    <row r="19" spans="1:7" ht="15" customHeight="1" thickBot="1" x14ac:dyDescent="0.3">
      <c r="A19" s="32" t="s">
        <v>57</v>
      </c>
      <c r="B19" s="61">
        <f t="shared" ref="B19:G19" ca="1" si="0">SUM(B7:B18)</f>
        <v>0</v>
      </c>
      <c r="C19" s="61">
        <f t="shared" ca="1" si="0"/>
        <v>0</v>
      </c>
      <c r="D19" s="61">
        <f t="shared" ca="1" si="0"/>
        <v>0</v>
      </c>
      <c r="E19" s="61">
        <f t="shared" si="0"/>
        <v>80</v>
      </c>
      <c r="F19" s="61">
        <f t="shared" si="0"/>
        <v>2088</v>
      </c>
      <c r="G19" s="62">
        <f t="shared" ca="1" si="0"/>
        <v>0</v>
      </c>
    </row>
    <row r="21" spans="1:7" ht="15" customHeight="1" x14ac:dyDescent="0.3">
      <c r="A21" s="1"/>
    </row>
    <row r="22" spans="1:7" ht="15" customHeight="1" x14ac:dyDescent="0.25">
      <c r="G22" s="7"/>
    </row>
    <row r="23" spans="1:7" ht="15" customHeight="1" x14ac:dyDescent="0.25">
      <c r="G23" s="6"/>
    </row>
    <row r="24" spans="1:7" ht="15" customHeight="1" x14ac:dyDescent="0.25">
      <c r="G24" s="6"/>
    </row>
    <row r="25" spans="1:7" ht="15" customHeight="1" x14ac:dyDescent="0.25">
      <c r="G25" s="6"/>
    </row>
    <row r="26" spans="1:7" ht="15" customHeight="1" x14ac:dyDescent="0.25">
      <c r="G26" s="6"/>
    </row>
    <row r="27" spans="1:7" ht="15" customHeight="1" x14ac:dyDescent="0.25">
      <c r="G27" s="6"/>
    </row>
    <row r="28" spans="1:7" ht="15" customHeight="1" x14ac:dyDescent="0.25">
      <c r="G28" s="6"/>
    </row>
    <row r="29" spans="1:7" ht="15" customHeight="1" x14ac:dyDescent="0.25">
      <c r="G29" s="6"/>
    </row>
    <row r="30" spans="1:7" ht="15" customHeight="1" x14ac:dyDescent="0.25">
      <c r="G30" s="6"/>
    </row>
    <row r="31" spans="1:7" ht="15" customHeight="1" x14ac:dyDescent="0.25">
      <c r="G31" s="6"/>
    </row>
    <row r="32" spans="1:7" ht="15" customHeight="1" x14ac:dyDescent="0.25">
      <c r="G32" s="6"/>
    </row>
    <row r="33" spans="7:7" ht="15" customHeight="1" x14ac:dyDescent="0.25">
      <c r="G33" s="6"/>
    </row>
    <row r="34" spans="7:7" ht="15" customHeight="1" x14ac:dyDescent="0.25">
      <c r="G34" s="6"/>
    </row>
    <row r="35" spans="7:7" ht="15" customHeight="1" x14ac:dyDescent="0.25">
      <c r="G35" s="6"/>
    </row>
  </sheetData>
  <conditionalFormatting sqref="A7:G18">
    <cfRule type="expression" dxfId="118" priority="2">
      <formula>MOD(ROW(),2)=0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A7C78-030D-4769-B5B6-0D180CA4534B}">
  <sheetPr>
    <tabColor rgb="FFA90052"/>
  </sheetPr>
  <dimension ref="A5:J35"/>
  <sheetViews>
    <sheetView workbookViewId="0">
      <selection activeCell="A19" sqref="A19"/>
    </sheetView>
  </sheetViews>
  <sheetFormatPr baseColWidth="10" defaultRowHeight="15" customHeight="1" x14ac:dyDescent="0.25"/>
  <cols>
    <col min="1" max="1" width="14.140625" bestFit="1" customWidth="1"/>
    <col min="2" max="2" width="6.85546875" bestFit="1" customWidth="1"/>
    <col min="3" max="3" width="9.42578125" bestFit="1" customWidth="1"/>
    <col min="4" max="4" width="10" bestFit="1" customWidth="1"/>
    <col min="5" max="5" width="12.28515625" bestFit="1" customWidth="1"/>
    <col min="6" max="6" width="11.42578125" bestFit="1" customWidth="1"/>
    <col min="7" max="7" width="9.140625" bestFit="1" customWidth="1"/>
    <col min="8" max="8" width="7.85546875" bestFit="1" customWidth="1"/>
    <col min="9" max="9" width="7" bestFit="1" customWidth="1"/>
    <col min="10" max="10" width="8.140625" bestFit="1" customWidth="1"/>
  </cols>
  <sheetData>
    <row r="5" spans="1:10" ht="15" customHeight="1" thickBot="1" x14ac:dyDescent="0.35">
      <c r="A5" s="1"/>
      <c r="B5" s="1"/>
      <c r="C5" s="1"/>
      <c r="D5" s="1"/>
      <c r="E5" s="1"/>
      <c r="F5" s="1"/>
      <c r="G5" s="1"/>
    </row>
    <row r="6" spans="1:10" ht="15" customHeight="1" thickBot="1" x14ac:dyDescent="0.3">
      <c r="A6" s="29" t="s">
        <v>111</v>
      </c>
      <c r="B6" s="30" t="s">
        <v>27</v>
      </c>
      <c r="C6" s="30" t="s">
        <v>62</v>
      </c>
      <c r="D6" s="30" t="s">
        <v>28</v>
      </c>
      <c r="E6" s="30" t="s">
        <v>29</v>
      </c>
      <c r="F6" s="30" t="s">
        <v>30</v>
      </c>
      <c r="G6" s="30" t="s">
        <v>168</v>
      </c>
      <c r="H6" s="30" t="s">
        <v>31</v>
      </c>
      <c r="I6" s="30" t="s">
        <v>32</v>
      </c>
      <c r="J6" s="31" t="s">
        <v>33</v>
      </c>
    </row>
    <row r="7" spans="1:10" ht="15" customHeight="1" x14ac:dyDescent="0.25">
      <c r="A7" s="9">
        <v>46023</v>
      </c>
      <c r="B7" s="79">
        <f>Jan.!$F$44</f>
        <v>0</v>
      </c>
      <c r="C7" s="79">
        <f>Jan.!$F$45</f>
        <v>0</v>
      </c>
      <c r="D7" s="79">
        <f>Jan.!$F$46</f>
        <v>0</v>
      </c>
      <c r="E7" s="79">
        <f>Jan.!$F$47</f>
        <v>0</v>
      </c>
      <c r="F7" s="79">
        <f>Jan.!$F$48</f>
        <v>0</v>
      </c>
      <c r="G7" s="79">
        <f>Jan.!$F$49</f>
        <v>0</v>
      </c>
      <c r="H7" s="79">
        <f>Jan.!$F$50</f>
        <v>0</v>
      </c>
      <c r="I7" s="79">
        <f>Jan.!$F$51</f>
        <v>0</v>
      </c>
      <c r="J7" s="79">
        <f>Jan.!$F$52</f>
        <v>16</v>
      </c>
    </row>
    <row r="8" spans="1:10" ht="15" customHeight="1" x14ac:dyDescent="0.25">
      <c r="A8" s="8">
        <v>46054</v>
      </c>
      <c r="B8" s="65">
        <f>Feb.!$F$41</f>
        <v>0</v>
      </c>
      <c r="C8" s="65">
        <f>Feb.!$F$42</f>
        <v>0</v>
      </c>
      <c r="D8" s="65">
        <f>Feb.!$F$43</f>
        <v>0</v>
      </c>
      <c r="E8" s="65">
        <f>Feb.!$F$44</f>
        <v>0</v>
      </c>
      <c r="F8" s="65">
        <f>Feb.!$F$45</f>
        <v>0</v>
      </c>
      <c r="G8" s="65">
        <f>Feb.!$F$46</f>
        <v>0</v>
      </c>
      <c r="H8" s="65">
        <f>Feb.!$F$47</f>
        <v>0</v>
      </c>
      <c r="I8" s="65">
        <f>Feb.!$F$48</f>
        <v>0</v>
      </c>
      <c r="J8" s="65">
        <f>Feb.!$F$49</f>
        <v>0</v>
      </c>
    </row>
    <row r="9" spans="1:10" ht="15" customHeight="1" x14ac:dyDescent="0.25">
      <c r="A9" s="9">
        <v>46082</v>
      </c>
      <c r="B9" s="65">
        <f>Mrz.!$F$44</f>
        <v>0</v>
      </c>
      <c r="C9" s="65">
        <f>Mrz.!$F$45</f>
        <v>0</v>
      </c>
      <c r="D9" s="65">
        <f>Mrz.!$F$46</f>
        <v>0</v>
      </c>
      <c r="E9" s="65">
        <f>Mrz.!$F$47</f>
        <v>0</v>
      </c>
      <c r="F9" s="65">
        <f>Mrz.!$F$48</f>
        <v>0</v>
      </c>
      <c r="G9" s="65">
        <f>Mrz.!$F$49</f>
        <v>0</v>
      </c>
      <c r="H9" s="65">
        <f>Mrz.!$F$50</f>
        <v>0</v>
      </c>
      <c r="I9" s="65">
        <f>Mrz.!$F$51</f>
        <v>0</v>
      </c>
      <c r="J9" s="65">
        <f>Mrz.!$F$52</f>
        <v>0</v>
      </c>
    </row>
    <row r="10" spans="1:10" ht="15" customHeight="1" x14ac:dyDescent="0.25">
      <c r="A10" s="8">
        <v>46113</v>
      </c>
      <c r="B10" s="65">
        <f>Apr.!$F$43</f>
        <v>0</v>
      </c>
      <c r="C10" s="65">
        <f>Apr.!$F$44</f>
        <v>0</v>
      </c>
      <c r="D10" s="65">
        <f>Apr.!$F$45</f>
        <v>0</v>
      </c>
      <c r="E10" s="65">
        <f>Apr.!$F$46</f>
        <v>0</v>
      </c>
      <c r="F10" s="65">
        <f>Apr.!$F$47</f>
        <v>0</v>
      </c>
      <c r="G10" s="65">
        <f>Apr.!$F$48</f>
        <v>0</v>
      </c>
      <c r="H10" s="65">
        <f>Apr.!$F$49</f>
        <v>0</v>
      </c>
      <c r="I10" s="65">
        <f>Apr.!$F$50</f>
        <v>0</v>
      </c>
      <c r="J10" s="65">
        <f>Apr.!$F$51</f>
        <v>8</v>
      </c>
    </row>
    <row r="11" spans="1:10" ht="15" customHeight="1" x14ac:dyDescent="0.25">
      <c r="A11" s="9">
        <v>46143</v>
      </c>
      <c r="B11" s="65">
        <f>Mai!$F$44</f>
        <v>0</v>
      </c>
      <c r="C11" s="65">
        <f>Mai!$F$45</f>
        <v>0</v>
      </c>
      <c r="D11" s="65">
        <f>Mai!$F$46</f>
        <v>0</v>
      </c>
      <c r="E11" s="65">
        <f>Mai!$F$47</f>
        <v>0</v>
      </c>
      <c r="F11" s="65">
        <f>Mai!$F$48</f>
        <v>0</v>
      </c>
      <c r="G11" s="65">
        <f>Mai!$F$49</f>
        <v>0</v>
      </c>
      <c r="H11" s="65">
        <f>Mai!$F$50</f>
        <v>0</v>
      </c>
      <c r="I11" s="65">
        <f>Mai!$F$51</f>
        <v>0</v>
      </c>
      <c r="J11" s="65">
        <f>Mai!$F$52</f>
        <v>32</v>
      </c>
    </row>
    <row r="12" spans="1:10" ht="15" customHeight="1" x14ac:dyDescent="0.25">
      <c r="A12" s="8">
        <v>46174</v>
      </c>
      <c r="B12" s="65">
        <f>Jun.!$F$43</f>
        <v>0</v>
      </c>
      <c r="C12" s="65">
        <f>Jun.!$F$44</f>
        <v>0</v>
      </c>
      <c r="D12" s="65">
        <f>Jun.!$F$45</f>
        <v>0</v>
      </c>
      <c r="E12" s="65">
        <f>Jun.!$F$46</f>
        <v>0</v>
      </c>
      <c r="F12" s="65">
        <f>Jun.!$F$47</f>
        <v>0</v>
      </c>
      <c r="G12" s="65">
        <f>Jun.!$F$48</f>
        <v>0</v>
      </c>
      <c r="H12" s="65">
        <f>Jun.!$F$49</f>
        <v>0</v>
      </c>
      <c r="I12" s="65">
        <f>Jun.!$F$50</f>
        <v>0</v>
      </c>
      <c r="J12" s="65">
        <f>Jun.!$F$51</f>
        <v>8</v>
      </c>
    </row>
    <row r="13" spans="1:10" ht="15" customHeight="1" x14ac:dyDescent="0.25">
      <c r="A13" s="9">
        <v>46204</v>
      </c>
      <c r="B13" s="65">
        <f>Jul.!$F$44</f>
        <v>0</v>
      </c>
      <c r="C13" s="65">
        <f>Jul.!$F$45</f>
        <v>0</v>
      </c>
      <c r="D13" s="65">
        <f>Jul.!$F$46</f>
        <v>0</v>
      </c>
      <c r="E13" s="65">
        <f>Jul.!$F$47</f>
        <v>0</v>
      </c>
      <c r="F13" s="65">
        <f>Jul.!$F$48</f>
        <v>0</v>
      </c>
      <c r="G13" s="65">
        <f>Jul.!$F$49</f>
        <v>0</v>
      </c>
      <c r="H13" s="65">
        <f>Jul.!$F$50</f>
        <v>0</v>
      </c>
      <c r="I13" s="65">
        <f>Jul.!$F$51</f>
        <v>0</v>
      </c>
      <c r="J13" s="65">
        <f>Jul.!$F$52</f>
        <v>0</v>
      </c>
    </row>
    <row r="14" spans="1:10" ht="15" customHeight="1" x14ac:dyDescent="0.25">
      <c r="A14" s="8">
        <v>46235</v>
      </c>
      <c r="B14" s="65">
        <f>Aug.!$F$44</f>
        <v>0</v>
      </c>
      <c r="C14" s="65">
        <f>Aug.!$F$45</f>
        <v>0</v>
      </c>
      <c r="D14" s="65">
        <f>Aug.!$F$46</f>
        <v>0</v>
      </c>
      <c r="E14" s="65">
        <f>Aug.!$F$47</f>
        <v>0</v>
      </c>
      <c r="F14" s="65">
        <f>Aug.!$F$48</f>
        <v>0</v>
      </c>
      <c r="G14" s="65">
        <f>Aug.!$F$49</f>
        <v>0</v>
      </c>
      <c r="H14" s="65">
        <f>Aug.!$F$50</f>
        <v>0</v>
      </c>
      <c r="I14" s="65">
        <f>Aug.!$F$51</f>
        <v>0</v>
      </c>
      <c r="J14" s="65">
        <f>Aug.!$F$52</f>
        <v>0</v>
      </c>
    </row>
    <row r="15" spans="1:10" ht="15" customHeight="1" x14ac:dyDescent="0.25">
      <c r="A15" s="9">
        <v>46266</v>
      </c>
      <c r="B15" s="65">
        <f>Sep.!$F$43</f>
        <v>0</v>
      </c>
      <c r="C15" s="65">
        <f>Sep.!$F$44</f>
        <v>0</v>
      </c>
      <c r="D15" s="65">
        <f>Sep.!$F$45</f>
        <v>0</v>
      </c>
      <c r="E15" s="65">
        <f>Sep.!$F$46</f>
        <v>0</v>
      </c>
      <c r="F15" s="65">
        <f>Sep.!$F$47</f>
        <v>0</v>
      </c>
      <c r="G15" s="65">
        <f>Sep.!$F$48</f>
        <v>0</v>
      </c>
      <c r="H15" s="65">
        <f>Sep.!$F$49</f>
        <v>0</v>
      </c>
      <c r="I15" s="65">
        <f>Sep.!$F$50</f>
        <v>0</v>
      </c>
      <c r="J15" s="65">
        <f>Sep.!$F$51</f>
        <v>0</v>
      </c>
    </row>
    <row r="16" spans="1:10" ht="15" customHeight="1" x14ac:dyDescent="0.25">
      <c r="A16" s="8">
        <v>46296</v>
      </c>
      <c r="B16" s="65">
        <f>Okt.!$F$44</f>
        <v>0</v>
      </c>
      <c r="C16" s="65">
        <f>Okt.!$F$45</f>
        <v>0</v>
      </c>
      <c r="D16" s="65">
        <f>Okt.!$F$46</f>
        <v>0</v>
      </c>
      <c r="E16" s="65">
        <f>Okt.!$F$47</f>
        <v>0</v>
      </c>
      <c r="F16" s="65">
        <f>Okt.!$F$48</f>
        <v>0</v>
      </c>
      <c r="G16" s="65">
        <f>Okt.!$F$49</f>
        <v>0</v>
      </c>
      <c r="H16" s="65">
        <f>Okt.!$F$50</f>
        <v>0</v>
      </c>
      <c r="I16" s="65">
        <f>Okt.!$F$51</f>
        <v>0</v>
      </c>
      <c r="J16" s="65">
        <f>Okt.!$F$52</f>
        <v>0</v>
      </c>
    </row>
    <row r="17" spans="1:10" ht="15" customHeight="1" x14ac:dyDescent="0.25">
      <c r="A17" s="9">
        <v>46327</v>
      </c>
      <c r="B17" s="65">
        <f>Nov.!$F$43</f>
        <v>0</v>
      </c>
      <c r="C17" s="65">
        <f>Nov.!$F$44</f>
        <v>0</v>
      </c>
      <c r="D17" s="65">
        <f>Nov.!$F$45</f>
        <v>0</v>
      </c>
      <c r="E17" s="65">
        <f>Nov.!$F$46</f>
        <v>0</v>
      </c>
      <c r="F17" s="65">
        <f>Nov.!$F$47</f>
        <v>0</v>
      </c>
      <c r="G17" s="65">
        <f>Nov.!$F$48</f>
        <v>0</v>
      </c>
      <c r="H17" s="65">
        <f>Nov.!$F$49</f>
        <v>0</v>
      </c>
      <c r="I17" s="65">
        <f>Nov.!$F$50</f>
        <v>0</v>
      </c>
      <c r="J17" s="65">
        <f>Nov.!$F$51</f>
        <v>0</v>
      </c>
    </row>
    <row r="18" spans="1:10" ht="15" customHeight="1" thickBot="1" x14ac:dyDescent="0.3">
      <c r="A18" s="8">
        <v>46357</v>
      </c>
      <c r="B18" s="64">
        <f>Dez.!$F$44</f>
        <v>0</v>
      </c>
      <c r="C18" s="64">
        <f>Dez.!$F$45</f>
        <v>0</v>
      </c>
      <c r="D18" s="64">
        <f>Dez.!$F$46</f>
        <v>0</v>
      </c>
      <c r="E18" s="64">
        <f>Dez.!$F$47</f>
        <v>0</v>
      </c>
      <c r="F18" s="64">
        <f>Dez.!$F$48</f>
        <v>0</v>
      </c>
      <c r="G18" s="64">
        <f>Dez.!$F$49</f>
        <v>0</v>
      </c>
      <c r="H18" s="64">
        <f>Dez.!$F$50</f>
        <v>0</v>
      </c>
      <c r="I18" s="64">
        <f>Dez.!$F$51</f>
        <v>0</v>
      </c>
      <c r="J18" s="64">
        <f>Dez.!$F$52</f>
        <v>16</v>
      </c>
    </row>
    <row r="19" spans="1:10" ht="15" customHeight="1" thickBot="1" x14ac:dyDescent="0.3">
      <c r="A19" s="32" t="s">
        <v>57</v>
      </c>
      <c r="B19" s="61">
        <f t="shared" ref="B19:J19" si="0">SUM(B7:B18)</f>
        <v>0</v>
      </c>
      <c r="C19" s="61">
        <f t="shared" si="0"/>
        <v>0</v>
      </c>
      <c r="D19" s="61">
        <f t="shared" si="0"/>
        <v>0</v>
      </c>
      <c r="E19" s="61">
        <f t="shared" si="0"/>
        <v>0</v>
      </c>
      <c r="F19" s="61">
        <f t="shared" si="0"/>
        <v>0</v>
      </c>
      <c r="G19" s="61">
        <f t="shared" si="0"/>
        <v>0</v>
      </c>
      <c r="H19" s="61">
        <f t="shared" si="0"/>
        <v>0</v>
      </c>
      <c r="I19" s="61">
        <f t="shared" si="0"/>
        <v>0</v>
      </c>
      <c r="J19" s="62">
        <f t="shared" si="0"/>
        <v>80</v>
      </c>
    </row>
    <row r="21" spans="1:10" ht="15" customHeight="1" x14ac:dyDescent="0.3">
      <c r="A21" s="1"/>
    </row>
    <row r="22" spans="1:10" ht="15" customHeight="1" x14ac:dyDescent="0.25">
      <c r="G22" s="7"/>
    </row>
    <row r="23" spans="1:10" ht="15" customHeight="1" x14ac:dyDescent="0.25">
      <c r="G23" s="6"/>
    </row>
    <row r="24" spans="1:10" ht="15" customHeight="1" x14ac:dyDescent="0.25">
      <c r="G24" s="6"/>
    </row>
    <row r="25" spans="1:10" ht="15" customHeight="1" x14ac:dyDescent="0.25">
      <c r="G25" s="6"/>
    </row>
    <row r="26" spans="1:10" ht="15" customHeight="1" x14ac:dyDescent="0.25">
      <c r="G26" s="6"/>
    </row>
    <row r="27" spans="1:10" ht="15" customHeight="1" x14ac:dyDescent="0.25">
      <c r="G27" s="6"/>
    </row>
    <row r="28" spans="1:10" ht="15" customHeight="1" x14ac:dyDescent="0.25">
      <c r="G28" s="6"/>
    </row>
    <row r="29" spans="1:10" ht="15" customHeight="1" x14ac:dyDescent="0.25">
      <c r="G29" s="6"/>
    </row>
    <row r="30" spans="1:10" ht="15" customHeight="1" x14ac:dyDescent="0.25">
      <c r="G30" s="6"/>
    </row>
    <row r="31" spans="1:10" ht="15" customHeight="1" x14ac:dyDescent="0.25">
      <c r="G31" s="6"/>
    </row>
    <row r="32" spans="1:10" ht="15" customHeight="1" x14ac:dyDescent="0.25">
      <c r="G32" s="6"/>
    </row>
    <row r="33" spans="7:7" ht="15" customHeight="1" x14ac:dyDescent="0.25">
      <c r="G33" s="6"/>
    </row>
    <row r="34" spans="7:7" ht="15" customHeight="1" x14ac:dyDescent="0.25">
      <c r="G34" s="6"/>
    </row>
    <row r="35" spans="7:7" ht="15" customHeight="1" x14ac:dyDescent="0.25">
      <c r="G35" s="6"/>
    </row>
  </sheetData>
  <conditionalFormatting sqref="A7:J18">
    <cfRule type="expression" dxfId="117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C58E6-373F-4139-BD4A-A4691EFBAF9F}">
  <sheetPr codeName="Tabelle4">
    <tabColor rgb="FFA90052"/>
  </sheetPr>
  <dimension ref="A5:AK36"/>
  <sheetViews>
    <sheetView workbookViewId="0">
      <selection activeCell="AG30" sqref="AG30"/>
    </sheetView>
  </sheetViews>
  <sheetFormatPr baseColWidth="10" defaultRowHeight="15" customHeight="1" x14ac:dyDescent="0.3"/>
  <cols>
    <col min="1" max="1" width="14.140625" bestFit="1" customWidth="1"/>
    <col min="2" max="16" width="3" bestFit="1" customWidth="1"/>
    <col min="17" max="26" width="3" style="49" bestFit="1" customWidth="1"/>
    <col min="27" max="32" width="3" bestFit="1" customWidth="1"/>
  </cols>
  <sheetData>
    <row r="5" spans="1:37" ht="15" customHeight="1" thickBot="1" x14ac:dyDescent="0.35"/>
    <row r="6" spans="1:37" ht="15" customHeight="1" thickBot="1" x14ac:dyDescent="0.35">
      <c r="A6" s="35"/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6">
        <v>6</v>
      </c>
      <c r="H6" s="36">
        <v>7</v>
      </c>
      <c r="I6" s="36">
        <v>8</v>
      </c>
      <c r="J6" s="36">
        <v>9</v>
      </c>
      <c r="K6" s="36">
        <v>10</v>
      </c>
      <c r="L6" s="36">
        <v>11</v>
      </c>
      <c r="M6" s="36">
        <v>12</v>
      </c>
      <c r="N6" s="36">
        <v>13</v>
      </c>
      <c r="O6" s="36">
        <v>14</v>
      </c>
      <c r="P6" s="36">
        <v>15</v>
      </c>
      <c r="Q6" s="36">
        <v>16</v>
      </c>
      <c r="R6" s="36">
        <v>17</v>
      </c>
      <c r="S6" s="36">
        <v>18</v>
      </c>
      <c r="T6" s="36">
        <v>19</v>
      </c>
      <c r="U6" s="36">
        <v>20</v>
      </c>
      <c r="V6" s="36">
        <v>21</v>
      </c>
      <c r="W6" s="36">
        <v>22</v>
      </c>
      <c r="X6" s="36">
        <v>23</v>
      </c>
      <c r="Y6" s="36">
        <v>24</v>
      </c>
      <c r="Z6" s="36">
        <v>25</v>
      </c>
      <c r="AA6" s="36">
        <v>26</v>
      </c>
      <c r="AB6" s="36">
        <v>27</v>
      </c>
      <c r="AC6" s="36">
        <v>28</v>
      </c>
      <c r="AD6" s="36">
        <v>29</v>
      </c>
      <c r="AE6" s="36">
        <v>30</v>
      </c>
      <c r="AF6" s="37">
        <v>31</v>
      </c>
      <c r="AH6" s="1"/>
      <c r="AI6" s="1"/>
      <c r="AJ6" s="1"/>
      <c r="AK6" s="1"/>
    </row>
    <row r="7" spans="1:37" ht="15" customHeight="1" x14ac:dyDescent="0.3">
      <c r="A7" s="9">
        <v>46023</v>
      </c>
      <c r="B7" s="80" t="str">
        <f>Allgemein!L$7</f>
        <v>F</v>
      </c>
      <c r="C7" s="80" t="str">
        <f>Allgemein!M$7</f>
        <v/>
      </c>
      <c r="D7" s="80" t="str">
        <f>Allgemein!N$7</f>
        <v>:</v>
      </c>
      <c r="E7" s="80" t="str">
        <f>Allgemein!O$7</f>
        <v>#</v>
      </c>
      <c r="F7" s="80" t="str">
        <f>Allgemein!P$7</f>
        <v/>
      </c>
      <c r="G7" s="80" t="str">
        <f>Allgemein!Q$7</f>
        <v>F</v>
      </c>
      <c r="H7" s="80" t="str">
        <f>Allgemein!R$7</f>
        <v/>
      </c>
      <c r="I7" s="80" t="str">
        <f>Allgemein!S$7</f>
        <v/>
      </c>
      <c r="J7" s="80" t="str">
        <f>Allgemein!T$7</f>
        <v/>
      </c>
      <c r="K7" s="80" t="str">
        <f>Allgemein!U$7</f>
        <v>:</v>
      </c>
      <c r="L7" s="80" t="str">
        <f>Allgemein!V$7</f>
        <v>#</v>
      </c>
      <c r="M7" s="80" t="str">
        <f>Allgemein!W$7</f>
        <v/>
      </c>
      <c r="N7" s="80" t="str">
        <f>Allgemein!X$7</f>
        <v/>
      </c>
      <c r="O7" s="80" t="str">
        <f>Allgemein!Y$7</f>
        <v/>
      </c>
      <c r="P7" s="80" t="str">
        <f>Allgemein!Z$7</f>
        <v/>
      </c>
      <c r="Q7" s="80" t="str">
        <f>Allgemein!AA$7</f>
        <v/>
      </c>
      <c r="R7" s="80" t="str">
        <f>Allgemein!AB$7</f>
        <v>:</v>
      </c>
      <c r="S7" s="80" t="str">
        <f>Allgemein!AC$7</f>
        <v>#</v>
      </c>
      <c r="T7" s="80" t="str">
        <f>Allgemein!AD$7</f>
        <v/>
      </c>
      <c r="U7" s="80" t="str">
        <f>Allgemein!AE$7</f>
        <v/>
      </c>
      <c r="V7" s="80" t="str">
        <f>Allgemein!AF$7</f>
        <v/>
      </c>
      <c r="W7" s="80" t="str">
        <f>Allgemein!AG$7</f>
        <v/>
      </c>
      <c r="X7" s="80" t="str">
        <f>Allgemein!AH$7</f>
        <v/>
      </c>
      <c r="Y7" s="80" t="str">
        <f>Allgemein!AI$7</f>
        <v>:</v>
      </c>
      <c r="Z7" s="80" t="str">
        <f>Allgemein!AJ$7</f>
        <v>#</v>
      </c>
      <c r="AA7" s="80" t="str">
        <f>Allgemein!AK$7</f>
        <v/>
      </c>
      <c r="AB7" s="80" t="str">
        <f>Allgemein!AL$7</f>
        <v/>
      </c>
      <c r="AC7" s="80" t="str">
        <f>Allgemein!AM$7</f>
        <v/>
      </c>
      <c r="AD7" s="80" t="str">
        <f>Allgemein!AN$7</f>
        <v/>
      </c>
      <c r="AE7" s="80" t="str">
        <f>Allgemein!AO$7</f>
        <v/>
      </c>
      <c r="AF7" s="80" t="str">
        <f>Allgemein!AP$7</f>
        <v>:</v>
      </c>
      <c r="AH7" s="1"/>
      <c r="AI7" s="1"/>
    </row>
    <row r="8" spans="1:37" ht="15" customHeight="1" x14ac:dyDescent="0.3">
      <c r="A8" s="8">
        <v>46054</v>
      </c>
      <c r="B8" s="81" t="str">
        <f>Allgemein!L$8</f>
        <v>#</v>
      </c>
      <c r="C8" s="81" t="str">
        <f>Allgemein!M$8</f>
        <v/>
      </c>
      <c r="D8" s="81" t="str">
        <f>Allgemein!N$8</f>
        <v/>
      </c>
      <c r="E8" s="81" t="str">
        <f>Allgemein!O$8</f>
        <v/>
      </c>
      <c r="F8" s="81" t="str">
        <f>Allgemein!P$8</f>
        <v/>
      </c>
      <c r="G8" s="81" t="str">
        <f>Allgemein!Q$8</f>
        <v/>
      </c>
      <c r="H8" s="81" t="str">
        <f>Allgemein!R$8</f>
        <v>:</v>
      </c>
      <c r="I8" s="81" t="str">
        <f>Allgemein!S$8</f>
        <v>#</v>
      </c>
      <c r="J8" s="81" t="str">
        <f>Allgemein!T$8</f>
        <v/>
      </c>
      <c r="K8" s="81" t="str">
        <f>Allgemein!U$8</f>
        <v/>
      </c>
      <c r="L8" s="81" t="str">
        <f>Allgemein!V$8</f>
        <v/>
      </c>
      <c r="M8" s="81" t="str">
        <f>Allgemein!W$8</f>
        <v/>
      </c>
      <c r="N8" s="81" t="str">
        <f>Allgemein!X$8</f>
        <v/>
      </c>
      <c r="O8" s="81" t="str">
        <f>Allgemein!Y$8</f>
        <v>:</v>
      </c>
      <c r="P8" s="81" t="str">
        <f>Allgemein!Z$8</f>
        <v>#</v>
      </c>
      <c r="Q8" s="81" t="str">
        <f>Allgemein!AA$8</f>
        <v/>
      </c>
      <c r="R8" s="81" t="str">
        <f>Allgemein!AB$8</f>
        <v/>
      </c>
      <c r="S8" s="81" t="str">
        <f>Allgemein!AC$8</f>
        <v/>
      </c>
      <c r="T8" s="81" t="str">
        <f>Allgemein!AD$8</f>
        <v/>
      </c>
      <c r="U8" s="81" t="str">
        <f>Allgemein!AE$8</f>
        <v/>
      </c>
      <c r="V8" s="81" t="str">
        <f>Allgemein!AF$8</f>
        <v>:</v>
      </c>
      <c r="W8" s="81" t="str">
        <f>Allgemein!AG$8</f>
        <v>#</v>
      </c>
      <c r="X8" s="81" t="str">
        <f>Allgemein!AH$8</f>
        <v/>
      </c>
      <c r="Y8" s="81" t="str">
        <f>Allgemein!AI$8</f>
        <v/>
      </c>
      <c r="Z8" s="81" t="str">
        <f>Allgemein!AJ$8</f>
        <v/>
      </c>
      <c r="AA8" s="81" t="str">
        <f>Allgemein!AK$8</f>
        <v/>
      </c>
      <c r="AB8" s="81" t="str">
        <f>Allgemein!AL$8</f>
        <v/>
      </c>
      <c r="AC8" s="81" t="str">
        <f>Allgemein!AM$8</f>
        <v>:</v>
      </c>
      <c r="AD8" s="82"/>
      <c r="AE8" s="82"/>
      <c r="AF8" s="82"/>
      <c r="AH8" s="1"/>
      <c r="AI8" s="1"/>
    </row>
    <row r="9" spans="1:37" ht="15" customHeight="1" x14ac:dyDescent="0.3">
      <c r="A9" s="9">
        <v>46082</v>
      </c>
      <c r="B9" s="81" t="str">
        <f>Allgemein!L$9</f>
        <v>#</v>
      </c>
      <c r="C9" s="81" t="str">
        <f>Allgemein!M$9</f>
        <v/>
      </c>
      <c r="D9" s="81" t="str">
        <f>Allgemein!N$9</f>
        <v/>
      </c>
      <c r="E9" s="81" t="str">
        <f>Allgemein!O$9</f>
        <v/>
      </c>
      <c r="F9" s="81" t="str">
        <f>Allgemein!P$9</f>
        <v/>
      </c>
      <c r="G9" s="81" t="str">
        <f>Allgemein!Q$9</f>
        <v/>
      </c>
      <c r="H9" s="81" t="str">
        <f>Allgemein!R$9</f>
        <v>:</v>
      </c>
      <c r="I9" s="81" t="str">
        <f>Allgemein!S$9</f>
        <v>#</v>
      </c>
      <c r="J9" s="81" t="str">
        <f>Allgemein!T$9</f>
        <v/>
      </c>
      <c r="K9" s="81" t="str">
        <f>Allgemein!U$9</f>
        <v/>
      </c>
      <c r="L9" s="81" t="str">
        <f>Allgemein!V$9</f>
        <v/>
      </c>
      <c r="M9" s="81" t="str">
        <f>Allgemein!W$9</f>
        <v/>
      </c>
      <c r="N9" s="81" t="str">
        <f>Allgemein!X$9</f>
        <v/>
      </c>
      <c r="O9" s="81" t="str">
        <f>Allgemein!Y$9</f>
        <v>:</v>
      </c>
      <c r="P9" s="81" t="str">
        <f>Allgemein!Z$9</f>
        <v>#</v>
      </c>
      <c r="Q9" s="81" t="str">
        <f>Allgemein!AA$9</f>
        <v/>
      </c>
      <c r="R9" s="81" t="str">
        <f>Allgemein!AB$9</f>
        <v/>
      </c>
      <c r="S9" s="81" t="str">
        <f>Allgemein!AC$9</f>
        <v/>
      </c>
      <c r="T9" s="81" t="str">
        <f>Allgemein!AD$9</f>
        <v/>
      </c>
      <c r="U9" s="81" t="str">
        <f>Allgemein!AE$9</f>
        <v/>
      </c>
      <c r="V9" s="81" t="str">
        <f>Allgemein!AF$9</f>
        <v>:</v>
      </c>
      <c r="W9" s="81" t="str">
        <f>Allgemein!AG$9</f>
        <v>#</v>
      </c>
      <c r="X9" s="81" t="str">
        <f>Allgemein!AH$9</f>
        <v/>
      </c>
      <c r="Y9" s="81" t="str">
        <f>Allgemein!AI$9</f>
        <v/>
      </c>
      <c r="Z9" s="81" t="str">
        <f>Allgemein!AJ$9</f>
        <v/>
      </c>
      <c r="AA9" s="81" t="str">
        <f>Allgemein!AK$9</f>
        <v/>
      </c>
      <c r="AB9" s="81" t="str">
        <f>Allgemein!AL$9</f>
        <v/>
      </c>
      <c r="AC9" s="81" t="str">
        <f>Allgemein!AM$9</f>
        <v>:</v>
      </c>
      <c r="AD9" s="81" t="str">
        <f>Allgemein!AN$9</f>
        <v>#</v>
      </c>
      <c r="AE9" s="81" t="str">
        <f>Allgemein!AO$9</f>
        <v/>
      </c>
      <c r="AF9" s="81" t="str">
        <f>Allgemein!AP$9</f>
        <v/>
      </c>
      <c r="AH9" s="1"/>
      <c r="AI9" s="1"/>
    </row>
    <row r="10" spans="1:37" ht="15" customHeight="1" x14ac:dyDescent="0.3">
      <c r="A10" s="8">
        <v>46113</v>
      </c>
      <c r="B10" s="81" t="str">
        <f>Allgemein!L$10</f>
        <v/>
      </c>
      <c r="C10" s="81" t="str">
        <f>Allgemein!M$10</f>
        <v/>
      </c>
      <c r="D10" s="81" t="str">
        <f>Allgemein!N$10</f>
        <v>F</v>
      </c>
      <c r="E10" s="81" t="str">
        <f>Allgemein!O$10</f>
        <v>:</v>
      </c>
      <c r="F10" s="81" t="str">
        <f>Allgemein!P$10</f>
        <v>F</v>
      </c>
      <c r="G10" s="81" t="str">
        <f>Allgemein!Q$10</f>
        <v/>
      </c>
      <c r="H10" s="81" t="str">
        <f>Allgemein!R$10</f>
        <v/>
      </c>
      <c r="I10" s="81" t="str">
        <f>Allgemein!S$10</f>
        <v/>
      </c>
      <c r="J10" s="81" t="str">
        <f>Allgemein!T$10</f>
        <v/>
      </c>
      <c r="K10" s="81" t="str">
        <f>Allgemein!U$10</f>
        <v/>
      </c>
      <c r="L10" s="81" t="str">
        <f>Allgemein!V$10</f>
        <v>:</v>
      </c>
      <c r="M10" s="81" t="str">
        <f>Allgemein!W$10</f>
        <v>#</v>
      </c>
      <c r="N10" s="81" t="str">
        <f>Allgemein!X$10</f>
        <v/>
      </c>
      <c r="O10" s="81" t="str">
        <f>Allgemein!Y$10</f>
        <v/>
      </c>
      <c r="P10" s="81" t="str">
        <f>Allgemein!Z$10</f>
        <v/>
      </c>
      <c r="Q10" s="81" t="str">
        <f>Allgemein!AA$10</f>
        <v/>
      </c>
      <c r="R10" s="81" t="str">
        <f>Allgemein!AB$10</f>
        <v/>
      </c>
      <c r="S10" s="81" t="str">
        <f>Allgemein!AC$10</f>
        <v>:</v>
      </c>
      <c r="T10" s="81" t="str">
        <f>Allgemein!AD$10</f>
        <v>#</v>
      </c>
      <c r="U10" s="81" t="str">
        <f>Allgemein!AE$10</f>
        <v/>
      </c>
      <c r="V10" s="81" t="str">
        <f>Allgemein!AF$10</f>
        <v/>
      </c>
      <c r="W10" s="81" t="str">
        <f>Allgemein!AG$10</f>
        <v/>
      </c>
      <c r="X10" s="81" t="str">
        <f>Allgemein!AH$10</f>
        <v/>
      </c>
      <c r="Y10" s="81" t="str">
        <f>Allgemein!AI$10</f>
        <v/>
      </c>
      <c r="Z10" s="81" t="str">
        <f>Allgemein!AJ$10</f>
        <v>:</v>
      </c>
      <c r="AA10" s="81" t="str">
        <f>Allgemein!AK$10</f>
        <v>#</v>
      </c>
      <c r="AB10" s="81" t="str">
        <f>Allgemein!AL$10</f>
        <v/>
      </c>
      <c r="AC10" s="81" t="str">
        <f>Allgemein!AM$10</f>
        <v/>
      </c>
      <c r="AD10" s="81" t="str">
        <f>Allgemein!AN$10</f>
        <v/>
      </c>
      <c r="AE10" s="81" t="str">
        <f>Allgemein!AO$10</f>
        <v/>
      </c>
      <c r="AF10" s="83"/>
      <c r="AH10" s="1"/>
      <c r="AI10" s="1"/>
    </row>
    <row r="11" spans="1:37" ht="15" customHeight="1" x14ac:dyDescent="0.3">
      <c r="A11" s="9">
        <v>46143</v>
      </c>
      <c r="B11" s="81" t="str">
        <f>Allgemein!L$11</f>
        <v>F</v>
      </c>
      <c r="C11" s="81" t="str">
        <f>Allgemein!M$11</f>
        <v>:</v>
      </c>
      <c r="D11" s="81" t="str">
        <f>Allgemein!N$11</f>
        <v>#</v>
      </c>
      <c r="E11" s="81" t="str">
        <f>Allgemein!O$11</f>
        <v/>
      </c>
      <c r="F11" s="81" t="str">
        <f>Allgemein!P$11</f>
        <v/>
      </c>
      <c r="G11" s="81" t="str">
        <f>Allgemein!Q$11</f>
        <v>F</v>
      </c>
      <c r="H11" s="81" t="str">
        <f>Allgemein!R$11</f>
        <v/>
      </c>
      <c r="I11" s="81" t="str">
        <f>Allgemein!S$11</f>
        <v/>
      </c>
      <c r="J11" s="81" t="str">
        <f>Allgemein!T$11</f>
        <v>:</v>
      </c>
      <c r="K11" s="81" t="str">
        <f>Allgemein!U$11</f>
        <v>#</v>
      </c>
      <c r="L11" s="81" t="str">
        <f>Allgemein!V$11</f>
        <v/>
      </c>
      <c r="M11" s="81" t="str">
        <f>Allgemein!W$11</f>
        <v/>
      </c>
      <c r="N11" s="81" t="str">
        <f>Allgemein!X$11</f>
        <v/>
      </c>
      <c r="O11" s="81" t="str">
        <f>Allgemein!Y$11</f>
        <v>F</v>
      </c>
      <c r="P11" s="81" t="str">
        <f>Allgemein!Z$11</f>
        <v/>
      </c>
      <c r="Q11" s="81" t="str">
        <f>Allgemein!AA$11</f>
        <v>:</v>
      </c>
      <c r="R11" s="81" t="str">
        <f>Allgemein!AB$11</f>
        <v>#</v>
      </c>
      <c r="S11" s="81" t="str">
        <f>Allgemein!AC$11</f>
        <v/>
      </c>
      <c r="T11" s="81" t="str">
        <f>Allgemein!AD$11</f>
        <v/>
      </c>
      <c r="U11" s="81" t="str">
        <f>Allgemein!AE$11</f>
        <v/>
      </c>
      <c r="V11" s="81" t="str">
        <f>Allgemein!AF$11</f>
        <v/>
      </c>
      <c r="W11" s="81" t="str">
        <f>Allgemein!AG$11</f>
        <v/>
      </c>
      <c r="X11" s="81" t="str">
        <f>Allgemein!AH$11</f>
        <v>:</v>
      </c>
      <c r="Y11" s="81" t="str">
        <f>Allgemein!AI$11</f>
        <v>F</v>
      </c>
      <c r="Z11" s="81" t="str">
        <f>Allgemein!AJ$11</f>
        <v>F</v>
      </c>
      <c r="AA11" s="81" t="str">
        <f>Allgemein!AK$11</f>
        <v/>
      </c>
      <c r="AB11" s="81" t="str">
        <f>Allgemein!AL$11</f>
        <v/>
      </c>
      <c r="AC11" s="81" t="str">
        <f>Allgemein!AM$11</f>
        <v/>
      </c>
      <c r="AD11" s="81" t="str">
        <f>Allgemein!AN$11</f>
        <v/>
      </c>
      <c r="AE11" s="81" t="str">
        <f>Allgemein!AO$11</f>
        <v>:</v>
      </c>
      <c r="AF11" s="81" t="str">
        <f>Allgemein!AP$11</f>
        <v>#</v>
      </c>
      <c r="AH11" s="1"/>
      <c r="AI11" s="1"/>
    </row>
    <row r="12" spans="1:37" ht="15" customHeight="1" x14ac:dyDescent="0.3">
      <c r="A12" s="8">
        <v>46174</v>
      </c>
      <c r="B12" s="81" t="str">
        <f>Allgemein!L$12</f>
        <v/>
      </c>
      <c r="C12" s="81" t="str">
        <f>Allgemein!M$12</f>
        <v/>
      </c>
      <c r="D12" s="81" t="str">
        <f>Allgemein!N$12</f>
        <v/>
      </c>
      <c r="E12" s="81" t="str">
        <f>Allgemein!O$12</f>
        <v>F</v>
      </c>
      <c r="F12" s="81" t="str">
        <f>Allgemein!P$12</f>
        <v/>
      </c>
      <c r="G12" s="81" t="str">
        <f>Allgemein!Q$12</f>
        <v>:</v>
      </c>
      <c r="H12" s="81" t="str">
        <f>Allgemein!R$12</f>
        <v>#</v>
      </c>
      <c r="I12" s="81" t="str">
        <f>Allgemein!S$12</f>
        <v/>
      </c>
      <c r="J12" s="81" t="str">
        <f>Allgemein!T$12</f>
        <v/>
      </c>
      <c r="K12" s="81" t="str">
        <f>Allgemein!U$12</f>
        <v/>
      </c>
      <c r="L12" s="81" t="str">
        <f>Allgemein!V$12</f>
        <v/>
      </c>
      <c r="M12" s="81" t="str">
        <f>Allgemein!W$12</f>
        <v/>
      </c>
      <c r="N12" s="81" t="str">
        <f>Allgemein!X$12</f>
        <v>:</v>
      </c>
      <c r="O12" s="81" t="str">
        <f>Allgemein!Y$12</f>
        <v>#</v>
      </c>
      <c r="P12" s="81" t="str">
        <f>Allgemein!Z$12</f>
        <v/>
      </c>
      <c r="Q12" s="81" t="str">
        <f>Allgemein!AA$12</f>
        <v/>
      </c>
      <c r="R12" s="81" t="str">
        <f>Allgemein!AB$12</f>
        <v/>
      </c>
      <c r="S12" s="81" t="str">
        <f>Allgemein!AC$12</f>
        <v/>
      </c>
      <c r="T12" s="81" t="str">
        <f>Allgemein!AD$12</f>
        <v/>
      </c>
      <c r="U12" s="81" t="str">
        <f>Allgemein!AE$12</f>
        <v>:</v>
      </c>
      <c r="V12" s="81" t="str">
        <f>Allgemein!AF$12</f>
        <v>#</v>
      </c>
      <c r="W12" s="81" t="str">
        <f>Allgemein!AG$12</f>
        <v/>
      </c>
      <c r="X12" s="81" t="str">
        <f>Allgemein!AH$12</f>
        <v/>
      </c>
      <c r="Y12" s="81" t="str">
        <f>Allgemein!AI$12</f>
        <v/>
      </c>
      <c r="Z12" s="81" t="str">
        <f>Allgemein!AJ$12</f>
        <v/>
      </c>
      <c r="AA12" s="81" t="str">
        <f>Allgemein!AK$12</f>
        <v/>
      </c>
      <c r="AB12" s="81" t="str">
        <f>Allgemein!AL$12</f>
        <v>:</v>
      </c>
      <c r="AC12" s="81" t="str">
        <f>Allgemein!AM$12</f>
        <v>#</v>
      </c>
      <c r="AD12" s="81" t="str">
        <f>Allgemein!AN$12</f>
        <v/>
      </c>
      <c r="AE12" s="81" t="str">
        <f>Allgemein!AO$12</f>
        <v/>
      </c>
      <c r="AF12" s="84"/>
      <c r="AH12" s="1"/>
      <c r="AI12" s="1"/>
    </row>
    <row r="13" spans="1:37" ht="15" customHeight="1" x14ac:dyDescent="0.3">
      <c r="A13" s="9">
        <v>46204</v>
      </c>
      <c r="B13" s="81" t="str">
        <f>Allgemein!L$13</f>
        <v/>
      </c>
      <c r="C13" s="81" t="str">
        <f>Allgemein!M$13</f>
        <v/>
      </c>
      <c r="D13" s="81" t="str">
        <f>Allgemein!N$13</f>
        <v/>
      </c>
      <c r="E13" s="81" t="str">
        <f>Allgemein!O$13</f>
        <v>:</v>
      </c>
      <c r="F13" s="81" t="str">
        <f>Allgemein!P$13</f>
        <v>#</v>
      </c>
      <c r="G13" s="81" t="str">
        <f>Allgemein!Q$13</f>
        <v/>
      </c>
      <c r="H13" s="81" t="str">
        <f>Allgemein!R$13</f>
        <v/>
      </c>
      <c r="I13" s="81" t="str">
        <f>Allgemein!S$13</f>
        <v/>
      </c>
      <c r="J13" s="81" t="str">
        <f>Allgemein!T$13</f>
        <v/>
      </c>
      <c r="K13" s="81" t="str">
        <f>Allgemein!U$13</f>
        <v/>
      </c>
      <c r="L13" s="81" t="str">
        <f>Allgemein!V$13</f>
        <v>:</v>
      </c>
      <c r="M13" s="81" t="str">
        <f>Allgemein!W$13</f>
        <v>#</v>
      </c>
      <c r="N13" s="81" t="str">
        <f>Allgemein!X$13</f>
        <v/>
      </c>
      <c r="O13" s="81" t="str">
        <f>Allgemein!Y$13</f>
        <v/>
      </c>
      <c r="P13" s="81" t="str">
        <f>Allgemein!Z$13</f>
        <v/>
      </c>
      <c r="Q13" s="81" t="str">
        <f>Allgemein!AA$13</f>
        <v/>
      </c>
      <c r="R13" s="81" t="str">
        <f>Allgemein!AB$13</f>
        <v/>
      </c>
      <c r="S13" s="81" t="str">
        <f>Allgemein!AC$13</f>
        <v>:</v>
      </c>
      <c r="T13" s="81" t="str">
        <f>Allgemein!AD$13</f>
        <v>#</v>
      </c>
      <c r="U13" s="81" t="str">
        <f>Allgemein!AE$13</f>
        <v/>
      </c>
      <c r="V13" s="81" t="str">
        <f>Allgemein!AF$13</f>
        <v/>
      </c>
      <c r="W13" s="81" t="str">
        <f>Allgemein!AG$13</f>
        <v/>
      </c>
      <c r="X13" s="81" t="str">
        <f>Allgemein!AH$13</f>
        <v/>
      </c>
      <c r="Y13" s="81" t="str">
        <f>Allgemein!AI$13</f>
        <v/>
      </c>
      <c r="Z13" s="81" t="str">
        <f>Allgemein!AJ$13</f>
        <v>:</v>
      </c>
      <c r="AA13" s="81" t="str">
        <f>Allgemein!AK$13</f>
        <v>#</v>
      </c>
      <c r="AB13" s="81" t="str">
        <f>Allgemein!AL$13</f>
        <v/>
      </c>
      <c r="AC13" s="81" t="str">
        <f>Allgemein!AM$13</f>
        <v/>
      </c>
      <c r="AD13" s="81" t="str">
        <f>Allgemein!AN$13</f>
        <v/>
      </c>
      <c r="AE13" s="81" t="str">
        <f>Allgemein!AO$13</f>
        <v/>
      </c>
      <c r="AF13" s="81" t="str">
        <f>Allgemein!AP$13</f>
        <v/>
      </c>
      <c r="AH13" s="1"/>
      <c r="AI13" s="1"/>
    </row>
    <row r="14" spans="1:37" ht="15" customHeight="1" x14ac:dyDescent="0.3">
      <c r="A14" s="8">
        <v>46235</v>
      </c>
      <c r="B14" s="81" t="str">
        <f>Allgemein!L$14</f>
        <v>:</v>
      </c>
      <c r="C14" s="81" t="str">
        <f>Allgemein!M$14</f>
        <v>#</v>
      </c>
      <c r="D14" s="81" t="str">
        <f>Allgemein!N$14</f>
        <v/>
      </c>
      <c r="E14" s="81" t="str">
        <f>Allgemein!O$14</f>
        <v/>
      </c>
      <c r="F14" s="81" t="str">
        <f>Allgemein!P$14</f>
        <v/>
      </c>
      <c r="G14" s="81" t="str">
        <f>Allgemein!Q$14</f>
        <v/>
      </c>
      <c r="H14" s="81" t="str">
        <f>Allgemein!R$14</f>
        <v/>
      </c>
      <c r="I14" s="81" t="str">
        <f>Allgemein!S$14</f>
        <v>:</v>
      </c>
      <c r="J14" s="81" t="str">
        <f>Allgemein!T$14</f>
        <v>#</v>
      </c>
      <c r="K14" s="81" t="str">
        <f>Allgemein!U$14</f>
        <v/>
      </c>
      <c r="L14" s="81" t="str">
        <f>Allgemein!V$14</f>
        <v/>
      </c>
      <c r="M14" s="81" t="str">
        <f>Allgemein!W$14</f>
        <v/>
      </c>
      <c r="N14" s="81" t="str">
        <f>Allgemein!X$14</f>
        <v/>
      </c>
      <c r="O14" s="81" t="str">
        <f>Allgemein!Y$14</f>
        <v/>
      </c>
      <c r="P14" s="81" t="str">
        <f>Allgemein!Z$14</f>
        <v>F</v>
      </c>
      <c r="Q14" s="81" t="str">
        <f>Allgemein!AA$14</f>
        <v>#</v>
      </c>
      <c r="R14" s="81" t="str">
        <f>Allgemein!AB$14</f>
        <v/>
      </c>
      <c r="S14" s="81" t="str">
        <f>Allgemein!AC$14</f>
        <v/>
      </c>
      <c r="T14" s="81" t="str">
        <f>Allgemein!AD$14</f>
        <v/>
      </c>
      <c r="U14" s="81" t="str">
        <f>Allgemein!AE$14</f>
        <v/>
      </c>
      <c r="V14" s="81" t="str">
        <f>Allgemein!AF$14</f>
        <v/>
      </c>
      <c r="W14" s="81" t="str">
        <f>Allgemein!AG$14</f>
        <v>:</v>
      </c>
      <c r="X14" s="81" t="str">
        <f>Allgemein!AH$14</f>
        <v>#</v>
      </c>
      <c r="Y14" s="81" t="str">
        <f>Allgemein!AI$14</f>
        <v/>
      </c>
      <c r="Z14" s="81" t="str">
        <f>Allgemein!AJ$14</f>
        <v/>
      </c>
      <c r="AA14" s="81" t="str">
        <f>Allgemein!AK$14</f>
        <v/>
      </c>
      <c r="AB14" s="81" t="str">
        <f>Allgemein!AL$14</f>
        <v/>
      </c>
      <c r="AC14" s="81" t="str">
        <f>Allgemein!AM$14</f>
        <v/>
      </c>
      <c r="AD14" s="81" t="str">
        <f>Allgemein!AN$14</f>
        <v>:</v>
      </c>
      <c r="AE14" s="81" t="str">
        <f>Allgemein!AO$14</f>
        <v>#</v>
      </c>
      <c r="AF14" s="81" t="str">
        <f>Allgemein!AP$14</f>
        <v/>
      </c>
      <c r="AH14" s="1"/>
      <c r="AI14" s="1"/>
    </row>
    <row r="15" spans="1:37" ht="15" customHeight="1" x14ac:dyDescent="0.3">
      <c r="A15" s="9">
        <v>46266</v>
      </c>
      <c r="B15" s="81" t="str">
        <f>Allgemein!L$15</f>
        <v/>
      </c>
      <c r="C15" s="81" t="str">
        <f>Allgemein!M$15</f>
        <v/>
      </c>
      <c r="D15" s="81" t="str">
        <f>Allgemein!N$15</f>
        <v/>
      </c>
      <c r="E15" s="81" t="str">
        <f>Allgemein!O$15</f>
        <v/>
      </c>
      <c r="F15" s="81" t="str">
        <f>Allgemein!P$15</f>
        <v>:</v>
      </c>
      <c r="G15" s="81" t="str">
        <f>Allgemein!Q$15</f>
        <v>#</v>
      </c>
      <c r="H15" s="81" t="str">
        <f>Allgemein!R$15</f>
        <v/>
      </c>
      <c r="I15" s="81" t="str">
        <f>Allgemein!S$15</f>
        <v/>
      </c>
      <c r="J15" s="81" t="str">
        <f>Allgemein!T$15</f>
        <v/>
      </c>
      <c r="K15" s="81" t="str">
        <f>Allgemein!U$15</f>
        <v/>
      </c>
      <c r="L15" s="81" t="str">
        <f>Allgemein!V$15</f>
        <v/>
      </c>
      <c r="M15" s="81" t="str">
        <f>Allgemein!W$15</f>
        <v>:</v>
      </c>
      <c r="N15" s="81" t="str">
        <f>Allgemein!X$15</f>
        <v>#</v>
      </c>
      <c r="O15" s="81" t="str">
        <f>Allgemein!Y$15</f>
        <v/>
      </c>
      <c r="P15" s="81" t="str">
        <f>Allgemein!Z$15</f>
        <v/>
      </c>
      <c r="Q15" s="81" t="str">
        <f>Allgemein!AA$15</f>
        <v/>
      </c>
      <c r="R15" s="81" t="str">
        <f>Allgemein!AB$15</f>
        <v/>
      </c>
      <c r="S15" s="81" t="str">
        <f>Allgemein!AC$15</f>
        <v/>
      </c>
      <c r="T15" s="81" t="str">
        <f>Allgemein!AD$15</f>
        <v>:</v>
      </c>
      <c r="U15" s="81" t="str">
        <f>Allgemein!AE$15</f>
        <v>#</v>
      </c>
      <c r="V15" s="81" t="str">
        <f>Allgemein!AF$15</f>
        <v/>
      </c>
      <c r="W15" s="81" t="str">
        <f>Allgemein!AG$15</f>
        <v/>
      </c>
      <c r="X15" s="81" t="str">
        <f>Allgemein!AH$15</f>
        <v/>
      </c>
      <c r="Y15" s="81" t="str">
        <f>Allgemein!AI$15</f>
        <v/>
      </c>
      <c r="Z15" s="81" t="str">
        <f>Allgemein!AJ$15</f>
        <v/>
      </c>
      <c r="AA15" s="81" t="str">
        <f>Allgemein!AK$15</f>
        <v>:</v>
      </c>
      <c r="AB15" s="81" t="str">
        <f>Allgemein!AL$15</f>
        <v>#</v>
      </c>
      <c r="AC15" s="81" t="str">
        <f>Allgemein!AM$15</f>
        <v/>
      </c>
      <c r="AD15" s="81" t="str">
        <f>Allgemein!AN$15</f>
        <v/>
      </c>
      <c r="AE15" s="81" t="str">
        <f>Allgemein!AO$15</f>
        <v/>
      </c>
      <c r="AF15" s="83"/>
      <c r="AH15" s="1"/>
      <c r="AI15" s="1"/>
    </row>
    <row r="16" spans="1:37" ht="15" customHeight="1" x14ac:dyDescent="0.3">
      <c r="A16" s="8">
        <v>46296</v>
      </c>
      <c r="B16" s="81" t="str">
        <f>Allgemein!L$16</f>
        <v/>
      </c>
      <c r="C16" s="81" t="str">
        <f>Allgemein!M$16</f>
        <v/>
      </c>
      <c r="D16" s="81" t="str">
        <f>Allgemein!N$16</f>
        <v>F</v>
      </c>
      <c r="E16" s="81" t="str">
        <f>Allgemein!O$16</f>
        <v>#</v>
      </c>
      <c r="F16" s="81" t="str">
        <f>Allgemein!P$16</f>
        <v/>
      </c>
      <c r="G16" s="81" t="str">
        <f>Allgemein!Q$16</f>
        <v/>
      </c>
      <c r="H16" s="81" t="str">
        <f>Allgemein!R$16</f>
        <v/>
      </c>
      <c r="I16" s="81" t="str">
        <f>Allgemein!S$16</f>
        <v/>
      </c>
      <c r="J16" s="81" t="str">
        <f>Allgemein!T$16</f>
        <v/>
      </c>
      <c r="K16" s="81" t="str">
        <f>Allgemein!U$16</f>
        <v>:</v>
      </c>
      <c r="L16" s="81" t="str">
        <f>Allgemein!V$16</f>
        <v>#</v>
      </c>
      <c r="M16" s="81" t="str">
        <f>Allgemein!W$16</f>
        <v/>
      </c>
      <c r="N16" s="81" t="str">
        <f>Allgemein!X$16</f>
        <v/>
      </c>
      <c r="O16" s="81" t="str">
        <f>Allgemein!Y$16</f>
        <v/>
      </c>
      <c r="P16" s="81" t="str">
        <f>Allgemein!Z$16</f>
        <v/>
      </c>
      <c r="Q16" s="81" t="str">
        <f>Allgemein!AA$16</f>
        <v/>
      </c>
      <c r="R16" s="81" t="str">
        <f>Allgemein!AB$16</f>
        <v>:</v>
      </c>
      <c r="S16" s="81" t="str">
        <f>Allgemein!AC$16</f>
        <v>#</v>
      </c>
      <c r="T16" s="81" t="str">
        <f>Allgemein!AD$16</f>
        <v/>
      </c>
      <c r="U16" s="81" t="str">
        <f>Allgemein!AE$16</f>
        <v/>
      </c>
      <c r="V16" s="81" t="str">
        <f>Allgemein!AF$16</f>
        <v/>
      </c>
      <c r="W16" s="81" t="str">
        <f>Allgemein!AG$16</f>
        <v/>
      </c>
      <c r="X16" s="81" t="str">
        <f>Allgemein!AH$16</f>
        <v/>
      </c>
      <c r="Y16" s="81" t="str">
        <f>Allgemein!AI$16</f>
        <v>:</v>
      </c>
      <c r="Z16" s="81" t="str">
        <f>Allgemein!AJ$16</f>
        <v>#</v>
      </c>
      <c r="AA16" s="81" t="str">
        <f>Allgemein!AK$16</f>
        <v/>
      </c>
      <c r="AB16" s="81" t="str">
        <f>Allgemein!AL$16</f>
        <v/>
      </c>
      <c r="AC16" s="81" t="str">
        <f>Allgemein!AM$16</f>
        <v/>
      </c>
      <c r="AD16" s="81" t="str">
        <f>Allgemein!AN$16</f>
        <v/>
      </c>
      <c r="AE16" s="81" t="str">
        <f>Allgemein!AO$16</f>
        <v/>
      </c>
      <c r="AF16" s="81" t="str">
        <f>Allgemein!AP$16</f>
        <v>:</v>
      </c>
      <c r="AH16" s="1"/>
      <c r="AI16" s="1"/>
    </row>
    <row r="17" spans="1:35" ht="15" customHeight="1" x14ac:dyDescent="0.3">
      <c r="A17" s="9">
        <v>46327</v>
      </c>
      <c r="B17" s="81" t="str">
        <f>Allgemein!L$17</f>
        <v>F</v>
      </c>
      <c r="C17" s="81" t="str">
        <f>Allgemein!M$17</f>
        <v/>
      </c>
      <c r="D17" s="81" t="str">
        <f>Allgemein!N$17</f>
        <v/>
      </c>
      <c r="E17" s="81" t="str">
        <f>Allgemein!O$17</f>
        <v/>
      </c>
      <c r="F17" s="81" t="str">
        <f>Allgemein!P$17</f>
        <v/>
      </c>
      <c r="G17" s="81" t="str">
        <f>Allgemein!Q$17</f>
        <v/>
      </c>
      <c r="H17" s="81" t="str">
        <f>Allgemein!R$17</f>
        <v>:</v>
      </c>
      <c r="I17" s="81" t="str">
        <f>Allgemein!S$17</f>
        <v>#</v>
      </c>
      <c r="J17" s="81" t="str">
        <f>Allgemein!T$17</f>
        <v/>
      </c>
      <c r="K17" s="81" t="str">
        <f>Allgemein!U$17</f>
        <v/>
      </c>
      <c r="L17" s="81" t="str">
        <f>Allgemein!V$17</f>
        <v/>
      </c>
      <c r="M17" s="81" t="str">
        <f>Allgemein!W$17</f>
        <v/>
      </c>
      <c r="N17" s="81" t="str">
        <f>Allgemein!X$17</f>
        <v/>
      </c>
      <c r="O17" s="81" t="str">
        <f>Allgemein!Y$17</f>
        <v>:</v>
      </c>
      <c r="P17" s="81" t="str">
        <f>Allgemein!Z$17</f>
        <v>#</v>
      </c>
      <c r="Q17" s="81" t="str">
        <f>Allgemein!AA$17</f>
        <v/>
      </c>
      <c r="R17" s="81" t="str">
        <f>Allgemein!AB$17</f>
        <v/>
      </c>
      <c r="S17" s="81" t="str">
        <f>Allgemein!AC$17</f>
        <v/>
      </c>
      <c r="T17" s="81" t="str">
        <f>Allgemein!AD$17</f>
        <v/>
      </c>
      <c r="U17" s="81" t="str">
        <f>Allgemein!AE$17</f>
        <v/>
      </c>
      <c r="V17" s="81" t="str">
        <f>Allgemein!AF$17</f>
        <v>:</v>
      </c>
      <c r="W17" s="81" t="str">
        <f>Allgemein!AG$17</f>
        <v>#</v>
      </c>
      <c r="X17" s="81" t="str">
        <f>Allgemein!AH$17</f>
        <v/>
      </c>
      <c r="Y17" s="81" t="str">
        <f>Allgemein!AI$17</f>
        <v/>
      </c>
      <c r="Z17" s="81" t="str">
        <f>Allgemein!AJ$17</f>
        <v/>
      </c>
      <c r="AA17" s="81" t="str">
        <f>Allgemein!AK$17</f>
        <v/>
      </c>
      <c r="AB17" s="81" t="str">
        <f>Allgemein!AL$17</f>
        <v/>
      </c>
      <c r="AC17" s="81" t="str">
        <f>Allgemein!AM$17</f>
        <v>:</v>
      </c>
      <c r="AD17" s="81" t="str">
        <f>Allgemein!AN$17</f>
        <v>#</v>
      </c>
      <c r="AE17" s="81" t="str">
        <f>Allgemein!AO$17</f>
        <v/>
      </c>
      <c r="AF17" s="83"/>
      <c r="AH17" s="1"/>
      <c r="AI17" s="1"/>
    </row>
    <row r="18" spans="1:35" ht="15" customHeight="1" x14ac:dyDescent="0.3">
      <c r="A18" s="8">
        <v>46357</v>
      </c>
      <c r="B18" s="81" t="str">
        <f>Allgemein!L$18</f>
        <v/>
      </c>
      <c r="C18" s="81" t="str">
        <f>Allgemein!M$18</f>
        <v/>
      </c>
      <c r="D18" s="81" t="str">
        <f>Allgemein!N$18</f>
        <v/>
      </c>
      <c r="E18" s="81" t="str">
        <f>Allgemein!O$18</f>
        <v/>
      </c>
      <c r="F18" s="81" t="str">
        <f>Allgemein!P$18</f>
        <v>:</v>
      </c>
      <c r="G18" s="81" t="str">
        <f>Allgemein!Q$18</f>
        <v>#</v>
      </c>
      <c r="H18" s="81" t="str">
        <f>Allgemein!R$18</f>
        <v/>
      </c>
      <c r="I18" s="81" t="str">
        <f>Allgemein!S$18</f>
        <v/>
      </c>
      <c r="J18" s="81" t="str">
        <f>Allgemein!T$18</f>
        <v/>
      </c>
      <c r="K18" s="81" t="str">
        <f>Allgemein!U$18</f>
        <v/>
      </c>
      <c r="L18" s="81" t="str">
        <f>Allgemein!V$18</f>
        <v/>
      </c>
      <c r="M18" s="81" t="str">
        <f>Allgemein!W$18</f>
        <v>:</v>
      </c>
      <c r="N18" s="81" t="str">
        <f>Allgemein!X$18</f>
        <v>#</v>
      </c>
      <c r="O18" s="81" t="str">
        <f>Allgemein!Y$18</f>
        <v/>
      </c>
      <c r="P18" s="81" t="str">
        <f>Allgemein!Z$18</f>
        <v/>
      </c>
      <c r="Q18" s="81" t="str">
        <f>Allgemein!AA$18</f>
        <v/>
      </c>
      <c r="R18" s="81" t="str">
        <f>Allgemein!AB$18</f>
        <v/>
      </c>
      <c r="S18" s="81" t="str">
        <f>Allgemein!AC$18</f>
        <v/>
      </c>
      <c r="T18" s="81" t="str">
        <f>Allgemein!AD$18</f>
        <v>:</v>
      </c>
      <c r="U18" s="81" t="str">
        <f>Allgemein!AE$18</f>
        <v>#</v>
      </c>
      <c r="V18" s="81" t="str">
        <f>Allgemein!AF$18</f>
        <v/>
      </c>
      <c r="W18" s="81" t="str">
        <f>Allgemein!AG$18</f>
        <v/>
      </c>
      <c r="X18" s="81" t="str">
        <f>Allgemein!AH$18</f>
        <v/>
      </c>
      <c r="Y18" s="81" t="str">
        <f>Allgemein!AI$18</f>
        <v>F</v>
      </c>
      <c r="Z18" s="81" t="str">
        <f>Allgemein!AJ$18</f>
        <v>F</v>
      </c>
      <c r="AA18" s="81" t="str">
        <f>Allgemein!AK$18</f>
        <v>F</v>
      </c>
      <c r="AB18" s="81" t="str">
        <f>Allgemein!AL$18</f>
        <v>#</v>
      </c>
      <c r="AC18" s="81" t="str">
        <f>Allgemein!AM$18</f>
        <v/>
      </c>
      <c r="AD18" s="81" t="str">
        <f>Allgemein!AN$18</f>
        <v/>
      </c>
      <c r="AE18" s="81" t="str">
        <f>Allgemein!AO$18</f>
        <v/>
      </c>
      <c r="AF18" s="81" t="str">
        <f>Allgemein!AP$18</f>
        <v>F</v>
      </c>
      <c r="AH18" s="1"/>
      <c r="AI18" s="1"/>
    </row>
    <row r="19" spans="1:35" ht="15" customHeight="1" x14ac:dyDescent="0.3">
      <c r="AH19" s="1"/>
      <c r="AI19" s="1"/>
    </row>
    <row r="20" spans="1:35" ht="15" customHeight="1" x14ac:dyDescent="0.3">
      <c r="A20" s="17" t="s">
        <v>57</v>
      </c>
      <c r="C20" s="117" t="s">
        <v>65</v>
      </c>
      <c r="D20" s="117"/>
      <c r="E20" s="117"/>
      <c r="F20" s="117"/>
      <c r="H20" s="85">
        <f>COUNTIF($B$7:$AF$18,Allgemein!H62)</f>
        <v>0</v>
      </c>
      <c r="K20" s="117" t="s">
        <v>27</v>
      </c>
      <c r="L20" s="117"/>
      <c r="M20" s="117"/>
      <c r="N20" s="117"/>
      <c r="P20" s="86">
        <f>COUNTIF($B$7:$AF$18,Allgemein!J50)</f>
        <v>0</v>
      </c>
      <c r="S20" s="116" t="s">
        <v>28</v>
      </c>
      <c r="T20" s="116"/>
      <c r="U20" s="116"/>
      <c r="V20" s="116"/>
      <c r="X20" s="87">
        <f>COUNTIF($B$7:$AF$18,Allgemein!J52)</f>
        <v>0</v>
      </c>
      <c r="AA20" s="117" t="s">
        <v>168</v>
      </c>
      <c r="AB20" s="117"/>
      <c r="AC20" s="117"/>
      <c r="AD20" s="117"/>
      <c r="AE20" s="38"/>
      <c r="AF20" s="86">
        <f>COUNTIF($B$7:$AF$18,Allgemein!J55)</f>
        <v>0</v>
      </c>
      <c r="AH20" s="1"/>
      <c r="AI20" s="1"/>
    </row>
    <row r="21" spans="1:35" ht="15" customHeight="1" x14ac:dyDescent="0.3">
      <c r="C21" s="117" t="s">
        <v>104</v>
      </c>
      <c r="D21" s="117"/>
      <c r="E21" s="117"/>
      <c r="F21" s="117"/>
      <c r="H21" s="85">
        <f>COUNTIF($B$7:$AF$18,Allgemein!H63)</f>
        <v>49</v>
      </c>
      <c r="K21" s="117" t="s">
        <v>62</v>
      </c>
      <c r="L21" s="117"/>
      <c r="M21" s="117"/>
      <c r="N21" s="117"/>
      <c r="P21" s="86">
        <f>COUNTIF($B$7:$AF$18,Allgemein!J51)</f>
        <v>0</v>
      </c>
      <c r="S21" s="116" t="s">
        <v>29</v>
      </c>
      <c r="T21" s="116"/>
      <c r="U21" s="116"/>
      <c r="V21" s="116"/>
      <c r="X21" s="87">
        <f>COUNTIF($B$7:$AF$18,Allgemein!J53)</f>
        <v>0</v>
      </c>
      <c r="AA21" s="117" t="s">
        <v>31</v>
      </c>
      <c r="AB21" s="117"/>
      <c r="AC21" s="117"/>
      <c r="AD21" s="117"/>
      <c r="AE21" s="38"/>
      <c r="AF21" s="86">
        <f>COUNTIF($B$7:$AF$18,Allgemein!J56)</f>
        <v>0</v>
      </c>
      <c r="AH21" s="1"/>
      <c r="AI21" s="1"/>
    </row>
    <row r="22" spans="1:35" ht="15" customHeight="1" x14ac:dyDescent="0.3">
      <c r="C22" s="117" t="s">
        <v>105</v>
      </c>
      <c r="D22" s="117"/>
      <c r="E22" s="117"/>
      <c r="F22" s="117"/>
      <c r="H22" s="85">
        <f>COUNTIF($B$7:$AF$18,Allgemein!H64)</f>
        <v>49</v>
      </c>
      <c r="K22" s="117" t="s">
        <v>33</v>
      </c>
      <c r="L22" s="117"/>
      <c r="M22" s="117"/>
      <c r="N22" s="117"/>
      <c r="P22" s="86">
        <f>COUNTIF($B$7:$AF$18,Allgemein!J58)</f>
        <v>17</v>
      </c>
      <c r="S22" s="116" t="s">
        <v>30</v>
      </c>
      <c r="T22" s="116"/>
      <c r="U22" s="116"/>
      <c r="V22" s="116"/>
      <c r="X22" s="87">
        <f>COUNTIF($B$7:$AF$18,Allgemein!J54)</f>
        <v>0</v>
      </c>
      <c r="AA22" s="117" t="s">
        <v>32</v>
      </c>
      <c r="AB22" s="117"/>
      <c r="AC22" s="117"/>
      <c r="AD22" s="117"/>
      <c r="AE22" s="38"/>
      <c r="AF22" s="86">
        <f>COUNTIF($B$7:$AF$18,Allgemein!J57)</f>
        <v>0</v>
      </c>
      <c r="AH22" s="1"/>
      <c r="AI22" s="1"/>
    </row>
    <row r="23" spans="1:35" ht="15" customHeight="1" x14ac:dyDescent="0.3">
      <c r="AH23" s="1"/>
      <c r="AI23" s="1"/>
    </row>
    <row r="24" spans="1:35" ht="15" customHeight="1" x14ac:dyDescent="0.3">
      <c r="AH24" s="1"/>
      <c r="AI24" s="1"/>
    </row>
    <row r="25" spans="1:35" ht="15" customHeight="1" x14ac:dyDescent="0.3">
      <c r="AH25" s="1"/>
      <c r="AI25" s="1"/>
    </row>
    <row r="26" spans="1:35" ht="15" customHeight="1" x14ac:dyDescent="0.3">
      <c r="AH26" s="1"/>
      <c r="AI26" s="1"/>
    </row>
    <row r="27" spans="1:35" ht="15" customHeight="1" x14ac:dyDescent="0.3">
      <c r="AH27" s="1"/>
      <c r="AI27" s="1"/>
    </row>
    <row r="28" spans="1:35" ht="15" customHeight="1" x14ac:dyDescent="0.3">
      <c r="AH28" s="1"/>
      <c r="AI28" s="1"/>
    </row>
    <row r="29" spans="1:35" ht="15" customHeight="1" x14ac:dyDescent="0.3">
      <c r="AH29" s="1"/>
      <c r="AI29" s="1"/>
    </row>
    <row r="30" spans="1:35" ht="15" customHeight="1" x14ac:dyDescent="0.3">
      <c r="AH30" s="1"/>
      <c r="AI30" s="1"/>
    </row>
    <row r="31" spans="1:35" ht="15" customHeight="1" x14ac:dyDescent="0.3">
      <c r="AH31" s="1"/>
      <c r="AI31" s="1"/>
    </row>
    <row r="32" spans="1:35" ht="15" customHeight="1" x14ac:dyDescent="0.3">
      <c r="AH32" s="1"/>
      <c r="AI32" s="1"/>
    </row>
    <row r="33" spans="34:35" ht="15" customHeight="1" x14ac:dyDescent="0.3">
      <c r="AH33" s="1"/>
      <c r="AI33" s="1"/>
    </row>
    <row r="34" spans="34:35" ht="15" customHeight="1" x14ac:dyDescent="0.3">
      <c r="AH34" s="1"/>
      <c r="AI34" s="1"/>
    </row>
    <row r="35" spans="34:35" ht="15" customHeight="1" x14ac:dyDescent="0.3">
      <c r="AH35" s="1"/>
      <c r="AI35" s="1"/>
    </row>
    <row r="36" spans="34:35" ht="15" customHeight="1" x14ac:dyDescent="0.3">
      <c r="AH36" s="1"/>
      <c r="AI36" s="1"/>
    </row>
  </sheetData>
  <mergeCells count="12">
    <mergeCell ref="C20:F20"/>
    <mergeCell ref="C21:F21"/>
    <mergeCell ref="C22:F22"/>
    <mergeCell ref="K20:N20"/>
    <mergeCell ref="K21:N21"/>
    <mergeCell ref="K22:N22"/>
    <mergeCell ref="S20:V20"/>
    <mergeCell ref="S21:V21"/>
    <mergeCell ref="S22:V22"/>
    <mergeCell ref="AA20:AD20"/>
    <mergeCell ref="AA21:AD21"/>
    <mergeCell ref="AA22:AD22"/>
  </mergeCells>
  <conditionalFormatting sqref="A7:A18">
    <cfRule type="expression" dxfId="116" priority="49">
      <formula>MOD(ROW(),2)=0</formula>
    </cfRule>
  </conditionalFormatting>
  <conditionalFormatting sqref="AK9">
    <cfRule type="containsText" dxfId="103" priority="15" operator="containsText" text="K">
      <formula>NOT(ISERROR(SEARCH("K",AK9)))</formula>
    </cfRule>
  </conditionalFormatting>
  <conditionalFormatting sqref="AK10">
    <cfRule type="containsText" dxfId="102" priority="14" operator="containsText" text="KU">
      <formula>NOT(ISERROR(SEARCH("KU",AK10)))</formula>
    </cfRule>
  </conditionalFormatting>
  <pageMargins left="0.7" right="0.7" top="0.78740157499999996" bottom="0.78740157499999996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54" operator="equal" id="{D9608ECD-D6DF-458F-8387-25BD61184FAA}">
            <xm:f>Allgemein!$J$57</xm:f>
            <x14:dxf>
              <font>
                <color theme="0"/>
              </font>
              <fill>
                <patternFill>
                  <bgColor rgb="FF92D050"/>
                </patternFill>
              </fill>
            </x14:dxf>
          </x14:cfRule>
          <x14:cfRule type="cellIs" priority="555" operator="equal" id="{7101E5AD-1E42-4ACF-AC68-4F46E7637F75}">
            <xm:f>Allgemein!$J$56</xm:f>
            <x14:dxf>
              <font>
                <color theme="0"/>
              </font>
              <fill>
                <patternFill>
                  <bgColor rgb="FF92D050"/>
                </patternFill>
              </fill>
            </x14:dxf>
          </x14:cfRule>
          <x14:cfRule type="cellIs" priority="556" operator="equal" id="{7658BF4F-8619-43C0-A411-0638D4C0E631}">
            <xm:f>Allgemein!$J$55</xm:f>
            <x14:dxf>
              <font>
                <color theme="0"/>
              </font>
              <fill>
                <patternFill>
                  <bgColor rgb="FF92D050"/>
                </patternFill>
              </fill>
            </x14:dxf>
          </x14:cfRule>
          <x14:cfRule type="cellIs" priority="557" operator="equal" id="{41CF67A5-46D1-4C08-BB98-1FC290602F7C}">
            <xm:f>Allgemein!$J$54</xm:f>
            <x14:dxf>
              <font>
                <color theme="0"/>
              </font>
              <fill>
                <patternFill>
                  <bgColor rgb="FF92D050"/>
                </patternFill>
              </fill>
            </x14:dxf>
          </x14:cfRule>
          <x14:cfRule type="cellIs" priority="558" operator="equal" id="{64A8A7AD-28C4-44F9-88A2-D00E7B9B59F0}">
            <xm:f>Allgemein!$J$53</xm:f>
            <x14:dxf>
              <font>
                <color theme="0"/>
              </font>
              <fill>
                <patternFill>
                  <bgColor rgb="FF92D050"/>
                </patternFill>
              </fill>
            </x14:dxf>
          </x14:cfRule>
          <x14:cfRule type="cellIs" priority="559" operator="equal" id="{859A429D-EC87-4A89-B7F8-A8AB41AFBCB3}">
            <xm:f>Allgemein!$J$52</xm:f>
            <x14:dxf>
              <font>
                <color theme="0"/>
              </font>
              <fill>
                <patternFill>
                  <bgColor rgb="FF92D050"/>
                </patternFill>
              </fill>
            </x14:dxf>
          </x14:cfRule>
          <x14:cfRule type="cellIs" priority="560" operator="equal" id="{4A070E83-601D-4D7B-9203-A28D6226824B}">
            <xm:f>Allgemein!$J$58</xm:f>
            <x14:dxf>
              <font>
                <color theme="0"/>
              </font>
              <fill>
                <patternFill>
                  <bgColor theme="1"/>
                </patternFill>
              </fill>
            </x14:dxf>
          </x14:cfRule>
          <x14:cfRule type="cellIs" priority="561" operator="equal" id="{F560982C-76B7-45CC-A225-8EB330C1616E}">
            <xm:f>Allgemein!$J$51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ellIs" priority="562" operator="equal" id="{66016B2F-F4CF-45DC-8F2C-B2F7B0F9CD50}">
            <xm:f>Allgemein!$J$50</xm:f>
            <x14:dxf>
              <font>
                <color theme="0"/>
              </font>
              <fill>
                <patternFill>
                  <bgColor rgb="FF00B0F0"/>
                </patternFill>
              </fill>
            </x14:dxf>
          </x14:cfRule>
          <x14:cfRule type="cellIs" priority="563" operator="equal" id="{0259A479-2D43-4F80-BAB0-04691B6398C8}">
            <xm:f>Allgemein!$H$64</xm:f>
            <x14:dxf>
              <font>
                <color theme="0"/>
              </font>
              <fill>
                <patternFill>
                  <bgColor theme="6" tint="0.59996337778862885"/>
                </patternFill>
              </fill>
            </x14:dxf>
          </x14:cfRule>
          <x14:cfRule type="cellIs" priority="564" operator="equal" id="{9CCD7280-78E5-4EEE-A44F-258402A6EE25}">
            <xm:f>Allgemein!$H$63</xm:f>
            <x14:dxf>
              <font>
                <color theme="0"/>
              </font>
              <fill>
                <patternFill>
                  <bgColor theme="6" tint="0.59996337778862885"/>
                </patternFill>
              </fill>
            </x14:dxf>
          </x14:cfRule>
          <x14:cfRule type="cellIs" priority="565" operator="equal" id="{2E9990AA-E896-472D-9EE0-76A5D50312CE}">
            <xm:f>Allgemein!$H$62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</x14:dxf>
          </x14:cfRule>
          <xm:sqref>B7:AF18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3B5E1-CD84-44FB-B12F-DF6128FD997F}">
  <sheetPr codeName="Tabelle31">
    <tabColor rgb="FFEADEE3"/>
  </sheetPr>
  <dimension ref="A1:AB54"/>
  <sheetViews>
    <sheetView workbookViewId="0">
      <selection activeCell="A40" sqref="A40"/>
    </sheetView>
  </sheetViews>
  <sheetFormatPr baseColWidth="10" defaultRowHeight="15" customHeight="1" x14ac:dyDescent="0.3"/>
  <cols>
    <col min="1" max="1" width="12.42578125" bestFit="1" customWidth="1"/>
    <col min="2" max="2" width="11.7109375" bestFit="1" customWidth="1"/>
    <col min="3" max="3" width="15.85546875" bestFit="1" customWidth="1"/>
    <col min="4" max="4" width="12.28515625" bestFit="1" customWidth="1"/>
    <col min="5" max="5" width="15.140625" bestFit="1" customWidth="1"/>
    <col min="6" max="6" width="14.7109375" bestFit="1" customWidth="1"/>
    <col min="7" max="7" width="10.85546875" bestFit="1" customWidth="1"/>
    <col min="8" max="8" width="15.85546875" bestFit="1" customWidth="1"/>
    <col min="9" max="9" width="15.42578125" bestFit="1" customWidth="1"/>
    <col min="10" max="10" width="10.7109375" bestFit="1" customWidth="1"/>
    <col min="11" max="11" width="13.28515625" bestFit="1" customWidth="1"/>
    <col min="12" max="12" width="14.5703125" bestFit="1" customWidth="1"/>
    <col min="13" max="13" width="12.28515625" bestFit="1" customWidth="1"/>
    <col min="14" max="14" width="12" bestFit="1" customWidth="1"/>
    <col min="15" max="15" width="11.5703125" bestFit="1" customWidth="1"/>
    <col min="16" max="16" width="11.140625" bestFit="1" customWidth="1"/>
    <col min="17" max="17" width="16.85546875" bestFit="1" customWidth="1"/>
    <col min="18" max="18" width="5.7109375" style="49" customWidth="1"/>
    <col min="19" max="19" width="6.5703125" style="94" bestFit="1" customWidth="1"/>
    <col min="20" max="20" width="14.140625" style="94" bestFit="1" customWidth="1"/>
    <col min="21" max="21" width="9.7109375" style="94" bestFit="1" customWidth="1"/>
    <col min="22" max="22" width="6" style="94" bestFit="1" customWidth="1"/>
    <col min="23" max="23" width="9.5703125" style="94" bestFit="1" customWidth="1"/>
    <col min="24" max="27" width="11.5703125" style="49"/>
  </cols>
  <sheetData>
    <row r="1" spans="1:28" ht="15" customHeight="1" x14ac:dyDescent="0.3">
      <c r="AB1" s="21"/>
    </row>
    <row r="2" spans="1:28" ht="15" customHeight="1" x14ac:dyDescent="0.3">
      <c r="AB2" s="21"/>
    </row>
    <row r="3" spans="1:28" ht="15" customHeight="1" x14ac:dyDescent="0.3">
      <c r="AB3" s="21"/>
    </row>
    <row r="4" spans="1:28" ht="15" customHeight="1" x14ac:dyDescent="0.3">
      <c r="AB4" s="21"/>
    </row>
    <row r="5" spans="1:28" ht="15" customHeigh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AB5" s="21"/>
    </row>
    <row r="6" spans="1:28" ht="15" customHeight="1" x14ac:dyDescent="0.3">
      <c r="A6" s="5" t="s">
        <v>56</v>
      </c>
      <c r="B6" s="88">
        <f>Personalstamm!$I$12-Personalstamm!$I$13</f>
        <v>30</v>
      </c>
      <c r="C6" s="5" t="s">
        <v>167</v>
      </c>
      <c r="D6" s="88">
        <f ca="1">$H$44</f>
        <v>0</v>
      </c>
      <c r="E6" s="5" t="s">
        <v>113</v>
      </c>
      <c r="F6" s="88">
        <f ca="1">$B$6-$D$6</f>
        <v>30</v>
      </c>
      <c r="M6" s="14"/>
      <c r="N6" s="14"/>
      <c r="O6" s="14"/>
      <c r="P6" s="14"/>
      <c r="Q6" s="14"/>
      <c r="AB6" s="21"/>
    </row>
    <row r="7" spans="1:28" ht="15" customHeight="1" x14ac:dyDescent="0.3">
      <c r="A7" s="5" t="s">
        <v>109</v>
      </c>
      <c r="B7" s="88">
        <f>Personalstamm!$I$21</f>
        <v>0</v>
      </c>
      <c r="C7" s="5" t="s">
        <v>112</v>
      </c>
      <c r="D7" s="88">
        <f ca="1">$P$41</f>
        <v>0</v>
      </c>
      <c r="E7" s="5" t="s">
        <v>178</v>
      </c>
      <c r="F7" s="88">
        <f ca="1">$B$7+$D$7</f>
        <v>0</v>
      </c>
      <c r="K7" s="14"/>
      <c r="L7" s="14"/>
      <c r="M7" s="14"/>
      <c r="N7" s="14"/>
      <c r="O7" s="14"/>
      <c r="P7" s="14"/>
      <c r="Q7" s="14"/>
      <c r="AB7" s="21"/>
    </row>
    <row r="8" spans="1:28" ht="15" customHeight="1" thickBot="1" x14ac:dyDescent="0.35">
      <c r="A8" s="15"/>
      <c r="B8" s="16"/>
      <c r="C8" s="15"/>
      <c r="D8" s="16"/>
      <c r="E8" s="16"/>
      <c r="F8" s="15"/>
      <c r="K8" s="14"/>
      <c r="L8" s="14"/>
      <c r="M8" s="14"/>
      <c r="N8" s="14"/>
      <c r="O8" s="14"/>
      <c r="P8" s="14"/>
      <c r="Q8" s="14"/>
      <c r="AB8" s="21"/>
    </row>
    <row r="9" spans="1:28" ht="15" customHeight="1" thickBot="1" x14ac:dyDescent="0.35">
      <c r="A9" s="43" t="s">
        <v>36</v>
      </c>
      <c r="B9" s="106" t="s">
        <v>61</v>
      </c>
      <c r="C9" s="106" t="s">
        <v>40</v>
      </c>
      <c r="D9" s="106" t="s">
        <v>200</v>
      </c>
      <c r="E9" s="30" t="s">
        <v>34</v>
      </c>
      <c r="F9" s="30" t="s">
        <v>35</v>
      </c>
      <c r="G9" s="30" t="s">
        <v>34</v>
      </c>
      <c r="H9" s="30" t="s">
        <v>35</v>
      </c>
      <c r="I9" s="30" t="s">
        <v>42</v>
      </c>
      <c r="J9" s="107" t="s">
        <v>120</v>
      </c>
      <c r="K9" s="107" t="s">
        <v>119</v>
      </c>
      <c r="L9" s="107" t="s">
        <v>43</v>
      </c>
      <c r="M9" s="106" t="s">
        <v>59</v>
      </c>
      <c r="N9" s="30" t="s">
        <v>39</v>
      </c>
      <c r="O9" s="30" t="s">
        <v>38</v>
      </c>
      <c r="P9" s="30" t="s">
        <v>41</v>
      </c>
      <c r="Q9" s="31" t="s">
        <v>178</v>
      </c>
      <c r="S9" s="94" t="s">
        <v>33</v>
      </c>
      <c r="T9" s="94" t="s">
        <v>166</v>
      </c>
      <c r="U9" s="94" t="s">
        <v>63</v>
      </c>
      <c r="V9" s="94" t="s">
        <v>31</v>
      </c>
      <c r="W9" s="94" t="s">
        <v>177</v>
      </c>
      <c r="AB9" s="21"/>
    </row>
    <row r="10" spans="1:28" ht="15" customHeight="1" x14ac:dyDescent="0.3">
      <c r="A10" s="39">
        <v>46023</v>
      </c>
      <c r="B10" s="89" t="str">
        <f>TEXT(A10,"tttt")</f>
        <v>Donnerstag</v>
      </c>
      <c r="C10" s="90" t="str">
        <f t="shared" ref="C10:C40" si="0">IF(AND(S10="Feiertag",T10&gt;0),"Fehlzeit",IF(OR(B10="Samstag",B10="Sonntag"),"Wochenende","Bitte auswählen"))</f>
        <v>Fehlzeit</v>
      </c>
      <c r="D10" s="91"/>
      <c r="E10" s="91"/>
      <c r="F10" s="91"/>
      <c r="G10" s="91"/>
      <c r="H10" s="91"/>
      <c r="I10" s="79" t="str">
        <f t="shared" ref="I10:I40" ca="1" si="1">IF(AND(OR(C10="Anwesenheit",C10="Wochenende"),E10&lt;&gt;"",F10&lt;&gt;"",W10="Ja"),((F10-E10)+(H10-G10))*24,"")</f>
        <v/>
      </c>
      <c r="J10" s="79" t="str">
        <f ca="1">IF(I10="","",IF(AND(G10&lt;&gt;"",H10&lt;&gt;""),(G10-F10)*24,0))</f>
        <v/>
      </c>
      <c r="K10" s="79" t="str">
        <f ca="1">IF(I10="","",IF(AND(I10&lt;&gt;"",J10="",I10&gt;=Personalstamm!$D$20),Personalstamm!$E$20,IF(AND(I10&lt;&gt;"",J10="",I10&gt;=Personalstamm!$D$19),Personalstamm!$E$19,IF(AND(I10&lt;&gt;"",J10&lt;Personalstamm!$E$20,I10&gt;=Personalstamm!$D$20),Personalstamm!$E$20-J10,IF(AND(I10&lt;&gt;"",J10&lt;Personalstamm!E$19,I10&gt;=Personalstamm!$D$19),Personalstamm!$E$19-J10,0)))))</f>
        <v/>
      </c>
      <c r="L10" s="79" t="str">
        <f ca="1">IF(I10&lt;&gt;"",I10-K10,"")</f>
        <v/>
      </c>
      <c r="M10" s="93" t="str">
        <f t="shared" ref="M10:M40" si="2">IF(AND(S10="Feiertag",T10&gt;0),"Feiertag",IF(C10="Fehlzeit","Bitte auswählen",""))</f>
        <v>Feiertag</v>
      </c>
      <c r="N10" s="79">
        <f>IF(OR(M10="",M10="Bitte auswählen"),"",IF(M10="Feiertag",T10*U10,IF(M10="Gleittag",0,VLOOKUP(B10,Personalstamm!$D$8:$F$14,3,FALSE))))</f>
        <v>8</v>
      </c>
      <c r="O10" s="79">
        <f>VLOOKUP(B10,Personalstamm!$D$8:$E$14,2,FALSE)</f>
        <v>8</v>
      </c>
      <c r="P10" s="79" t="str">
        <f t="shared" ref="P10:P40" ca="1" si="3">IF(AND(OR(C10="Anwesenheit",C10="Wochenende"),L10&lt;&gt;""),L10-O10,IF(AND(C10="Fehlzeit",N10&lt;&gt;"",W10="Ja"),N10-O10,IF(W10="Ja",-O10,"")))</f>
        <v/>
      </c>
      <c r="Q10" s="79">
        <f ca="1">IF(P10="",B7,B7+P10)</f>
        <v>0</v>
      </c>
      <c r="S10" s="69" t="str">
        <f>IF(COUNTIF(Allgemein!$H$8:$H$45,A10)&gt;0,"Feiertag","")</f>
        <v>Feiertag</v>
      </c>
      <c r="T10" s="97">
        <f>IFERROR(VLOOKUP(A10,Allgemein!$H$8:$I$45,2,FALSE),"")</f>
        <v>1</v>
      </c>
      <c r="U10" s="97">
        <f>VLOOKUP(B10,Personalstamm!$D$8:$F$14,3,FALSE)</f>
        <v>8</v>
      </c>
      <c r="V10" s="97" t="str">
        <f>IF(M10="Gleittag",ABS(P10),"")</f>
        <v/>
      </c>
      <c r="W10" s="69" t="str">
        <f t="shared" ref="W10:W40" ca="1" si="4">IF(A10&lt;=TODAY(),"Ja","")</f>
        <v/>
      </c>
      <c r="AB10" s="21"/>
    </row>
    <row r="11" spans="1:28" ht="15" customHeight="1" x14ac:dyDescent="0.3">
      <c r="A11" s="39">
        <v>46024</v>
      </c>
      <c r="B11" s="89" t="str">
        <f t="shared" ref="B11:B40" si="5">TEXT(A11,"tttt")</f>
        <v>Freitag</v>
      </c>
      <c r="C11" s="90" t="str">
        <f t="shared" si="0"/>
        <v>Bitte auswählen</v>
      </c>
      <c r="D11" s="91"/>
      <c r="E11" s="91"/>
      <c r="F11" s="91"/>
      <c r="G11" s="91"/>
      <c r="H11" s="91"/>
      <c r="I11" s="79" t="str">
        <f t="shared" ca="1" si="1"/>
        <v/>
      </c>
      <c r="J11" s="79" t="str">
        <f t="shared" ref="J11:J40" ca="1" si="6">IF(I11="","",IF(AND(G11&lt;&gt;"",H11&lt;&gt;""),(G11-F11)*24,0))</f>
        <v/>
      </c>
      <c r="K11" s="79" t="str">
        <f ca="1">IF(I11="","",IF(AND(I11&lt;&gt;"",J11="",I11&gt;=Personalstamm!$D$20),Personalstamm!$E$20,IF(AND(I11&lt;&gt;"",J11="",I11&gt;=Personalstamm!$D$19),Personalstamm!$E$19,IF(AND(I11&lt;&gt;"",J11&lt;Personalstamm!$E$20,I11&gt;=Personalstamm!$D$20),Personalstamm!$E$20-J11,IF(AND(I11&lt;&gt;"",J11&lt;Personalstamm!E$19,I11&gt;=Personalstamm!$D$19),Personalstamm!$E$19-J11,0)))))</f>
        <v/>
      </c>
      <c r="L11" s="79" t="str">
        <f t="shared" ref="L11:L40" ca="1" si="7">IF(I11&lt;&gt;"",I11-K11,"")</f>
        <v/>
      </c>
      <c r="M11" s="93" t="str">
        <f t="shared" si="2"/>
        <v/>
      </c>
      <c r="N11" s="79" t="str">
        <f>IF(OR(M11="",M11="Bitte auswählen"),"",IF(M11="Feiertag",T11*U11,IF(M11="Gleittag",0,VLOOKUP(B11,Personalstamm!$D$8:$F$14,3,FALSE))))</f>
        <v/>
      </c>
      <c r="O11" s="79">
        <f>VLOOKUP(B11,Personalstamm!$D$8:$E$14,2,FALSE)</f>
        <v>8</v>
      </c>
      <c r="P11" s="79" t="str">
        <f t="shared" ca="1" si="3"/>
        <v/>
      </c>
      <c r="Q11" s="65">
        <f ca="1">IF(P11="",Q10,Q10+P11)</f>
        <v>0</v>
      </c>
      <c r="S11" s="69" t="str">
        <f>IF(COUNTIF(Allgemein!$H$8:$H$45,A11)&gt;0,"Feiertag","")</f>
        <v/>
      </c>
      <c r="T11" s="97" t="str">
        <f>IFERROR(VLOOKUP(A11,Allgemein!$H$8:$I$45,2,FALSE),"")</f>
        <v/>
      </c>
      <c r="U11" s="97">
        <f>VLOOKUP(B11,Personalstamm!$D$8:$F$14,3,FALSE)</f>
        <v>8</v>
      </c>
      <c r="V11" s="97" t="str">
        <f t="shared" ref="V11:V40" si="8">IF(M11="Gleittag",ABS(P11),"")</f>
        <v/>
      </c>
      <c r="W11" s="69" t="str">
        <f t="shared" ca="1" si="4"/>
        <v/>
      </c>
      <c r="AB11" s="21"/>
    </row>
    <row r="12" spans="1:28" ht="15" customHeight="1" x14ac:dyDescent="0.3">
      <c r="A12" s="39">
        <v>46025</v>
      </c>
      <c r="B12" s="89" t="str">
        <f t="shared" si="5"/>
        <v>Samstag</v>
      </c>
      <c r="C12" s="90" t="str">
        <f t="shared" si="0"/>
        <v>Wochenende</v>
      </c>
      <c r="D12" s="91"/>
      <c r="E12" s="91"/>
      <c r="F12" s="91"/>
      <c r="G12" s="91"/>
      <c r="H12" s="91"/>
      <c r="I12" s="79" t="str">
        <f t="shared" ca="1" si="1"/>
        <v/>
      </c>
      <c r="J12" s="79" t="str">
        <f t="shared" ca="1" si="6"/>
        <v/>
      </c>
      <c r="K12" s="79" t="str">
        <f ca="1">IF(I12="","",IF(AND(I12&lt;&gt;"",J12="",I12&gt;=Personalstamm!$D$20),Personalstamm!$E$20,IF(AND(I12&lt;&gt;"",J12="",I12&gt;=Personalstamm!$D$19),Personalstamm!$E$19,IF(AND(I12&lt;&gt;"",J12&lt;Personalstamm!$E$20,I12&gt;=Personalstamm!$D$20),Personalstamm!$E$20-J12,IF(AND(I12&lt;&gt;"",J12&lt;Personalstamm!E$19,I12&gt;=Personalstamm!$D$19),Personalstamm!$E$19-J12,0)))))</f>
        <v/>
      </c>
      <c r="L12" s="79" t="str">
        <f t="shared" ca="1" si="7"/>
        <v/>
      </c>
      <c r="M12" s="93" t="str">
        <f t="shared" si="2"/>
        <v/>
      </c>
      <c r="N12" s="79" t="str">
        <f>IF(OR(M12="",M12="Bitte auswählen"),"",IF(M12="Feiertag",T12*U12,IF(M12="Gleittag",0,VLOOKUP(B12,Personalstamm!$D$8:$F$14,3,FALSE))))</f>
        <v/>
      </c>
      <c r="O12" s="79">
        <f>VLOOKUP(B12,Personalstamm!$D$8:$E$14,2,FALSE)</f>
        <v>0</v>
      </c>
      <c r="P12" s="79" t="str">
        <f t="shared" ca="1" si="3"/>
        <v/>
      </c>
      <c r="Q12" s="65">
        <f t="shared" ref="Q12:Q40" ca="1" si="9">IF(P12="",Q11,Q11+P12)</f>
        <v>0</v>
      </c>
      <c r="S12" s="69" t="str">
        <f>IF(COUNTIF(Allgemein!$H$8:$H$45,A12)&gt;0,"Feiertag","")</f>
        <v/>
      </c>
      <c r="T12" s="97" t="str">
        <f>IFERROR(VLOOKUP(A12,Allgemein!$H$8:$I$45,2,FALSE),"")</f>
        <v/>
      </c>
      <c r="U12" s="97">
        <f>VLOOKUP(B12,Personalstamm!$D$8:$F$14,3,FALSE)</f>
        <v>0</v>
      </c>
      <c r="V12" s="97" t="str">
        <f t="shared" si="8"/>
        <v/>
      </c>
      <c r="W12" s="69" t="str">
        <f t="shared" ca="1" si="4"/>
        <v/>
      </c>
      <c r="AB12" s="21"/>
    </row>
    <row r="13" spans="1:28" ht="15" customHeight="1" x14ac:dyDescent="0.3">
      <c r="A13" s="39">
        <v>46026</v>
      </c>
      <c r="B13" s="89" t="str">
        <f t="shared" si="5"/>
        <v>Sonntag</v>
      </c>
      <c r="C13" s="90" t="str">
        <f t="shared" si="0"/>
        <v>Wochenende</v>
      </c>
      <c r="D13" s="91"/>
      <c r="E13" s="91"/>
      <c r="F13" s="91"/>
      <c r="G13" s="91"/>
      <c r="H13" s="91"/>
      <c r="I13" s="79" t="str">
        <f t="shared" ca="1" si="1"/>
        <v/>
      </c>
      <c r="J13" s="79" t="str">
        <f t="shared" ca="1" si="6"/>
        <v/>
      </c>
      <c r="K13" s="79" t="str">
        <f ca="1">IF(I13="","",IF(AND(I13&lt;&gt;"",J13="",I13&gt;=Personalstamm!$D$20),Personalstamm!$E$20,IF(AND(I13&lt;&gt;"",J13="",I13&gt;=Personalstamm!$D$19),Personalstamm!$E$19,IF(AND(I13&lt;&gt;"",J13&lt;Personalstamm!$E$20,I13&gt;=Personalstamm!$D$20),Personalstamm!$E$20-J13,IF(AND(I13&lt;&gt;"",J13&lt;Personalstamm!E$19,I13&gt;=Personalstamm!$D$19),Personalstamm!$E$19-J13,0)))))</f>
        <v/>
      </c>
      <c r="L13" s="79" t="str">
        <f t="shared" ca="1" si="7"/>
        <v/>
      </c>
      <c r="M13" s="93" t="str">
        <f t="shared" si="2"/>
        <v/>
      </c>
      <c r="N13" s="79" t="str">
        <f>IF(OR(M13="",M13="Bitte auswählen"),"",IF(M13="Feiertag",T13*U13,IF(M13="Gleittag",0,VLOOKUP(B13,Personalstamm!$D$8:$F$14,3,FALSE))))</f>
        <v/>
      </c>
      <c r="O13" s="79">
        <f>VLOOKUP(B13,Personalstamm!$D$8:$E$14,2,FALSE)</f>
        <v>0</v>
      </c>
      <c r="P13" s="79" t="str">
        <f t="shared" ca="1" si="3"/>
        <v/>
      </c>
      <c r="Q13" s="65">
        <f t="shared" ca="1" si="9"/>
        <v>0</v>
      </c>
      <c r="S13" s="69" t="str">
        <f>IF(COUNTIF(Allgemein!$H$8:$H$45,A13)&gt;0,"Feiertag","")</f>
        <v/>
      </c>
      <c r="T13" s="97" t="str">
        <f>IFERROR(VLOOKUP(A13,Allgemein!$H$8:$I$45,2,FALSE),"")</f>
        <v/>
      </c>
      <c r="U13" s="97">
        <f>VLOOKUP(B13,Personalstamm!$D$8:$F$14,3,FALSE)</f>
        <v>0</v>
      </c>
      <c r="V13" s="97" t="str">
        <f t="shared" si="8"/>
        <v/>
      </c>
      <c r="W13" s="69" t="str">
        <f t="shared" ca="1" si="4"/>
        <v/>
      </c>
      <c r="AB13" s="21"/>
    </row>
    <row r="14" spans="1:28" ht="15" customHeight="1" x14ac:dyDescent="0.3">
      <c r="A14" s="39">
        <v>46027</v>
      </c>
      <c r="B14" s="89" t="str">
        <f t="shared" si="5"/>
        <v>Montag</v>
      </c>
      <c r="C14" s="90" t="str">
        <f t="shared" si="0"/>
        <v>Bitte auswählen</v>
      </c>
      <c r="D14" s="91"/>
      <c r="E14" s="91"/>
      <c r="F14" s="91"/>
      <c r="G14" s="91"/>
      <c r="H14" s="91"/>
      <c r="I14" s="79" t="str">
        <f t="shared" ca="1" si="1"/>
        <v/>
      </c>
      <c r="J14" s="79" t="str">
        <f t="shared" ca="1" si="6"/>
        <v/>
      </c>
      <c r="K14" s="79" t="str">
        <f ca="1">IF(I14="","",IF(AND(I14&lt;&gt;"",J14="",I14&gt;=Personalstamm!$D$20),Personalstamm!$E$20,IF(AND(I14&lt;&gt;"",J14="",I14&gt;=Personalstamm!$D$19),Personalstamm!$E$19,IF(AND(I14&lt;&gt;"",J14&lt;Personalstamm!$E$20,I14&gt;=Personalstamm!$D$20),Personalstamm!$E$20-J14,IF(AND(I14&lt;&gt;"",J14&lt;Personalstamm!E$19,I14&gt;=Personalstamm!$D$19),Personalstamm!$E$19-J14,0)))))</f>
        <v/>
      </c>
      <c r="L14" s="79" t="str">
        <f t="shared" ca="1" si="7"/>
        <v/>
      </c>
      <c r="M14" s="93" t="str">
        <f t="shared" si="2"/>
        <v/>
      </c>
      <c r="N14" s="79" t="str">
        <f>IF(OR(M14="",M14="Bitte auswählen"),"",IF(M14="Feiertag",T14*U14,IF(M14="Gleittag",0,VLOOKUP(B14,Personalstamm!$D$8:$F$14,3,FALSE))))</f>
        <v/>
      </c>
      <c r="O14" s="79">
        <f>VLOOKUP(B14,Personalstamm!$D$8:$E$14,2,FALSE)</f>
        <v>8</v>
      </c>
      <c r="P14" s="79" t="str">
        <f t="shared" ca="1" si="3"/>
        <v/>
      </c>
      <c r="Q14" s="65">
        <f t="shared" ca="1" si="9"/>
        <v>0</v>
      </c>
      <c r="S14" s="69" t="str">
        <f>IF(COUNTIF(Allgemein!$H$8:$H$45,A14)&gt;0,"Feiertag","")</f>
        <v/>
      </c>
      <c r="T14" s="97" t="str">
        <f>IFERROR(VLOOKUP(A14,Allgemein!$H$8:$I$45,2,FALSE),"")</f>
        <v/>
      </c>
      <c r="U14" s="97">
        <f>VLOOKUP(B14,Personalstamm!$D$8:$F$14,3,FALSE)</f>
        <v>8</v>
      </c>
      <c r="V14" s="97" t="str">
        <f t="shared" si="8"/>
        <v/>
      </c>
      <c r="W14" s="69" t="str">
        <f t="shared" ca="1" si="4"/>
        <v/>
      </c>
      <c r="AB14" s="21"/>
    </row>
    <row r="15" spans="1:28" ht="15" customHeight="1" x14ac:dyDescent="0.3">
      <c r="A15" s="39">
        <v>46028</v>
      </c>
      <c r="B15" s="89" t="str">
        <f t="shared" si="5"/>
        <v>Dienstag</v>
      </c>
      <c r="C15" s="90" t="str">
        <f t="shared" si="0"/>
        <v>Fehlzeit</v>
      </c>
      <c r="D15" s="91"/>
      <c r="E15" s="91"/>
      <c r="F15" s="91"/>
      <c r="G15" s="91"/>
      <c r="H15" s="91"/>
      <c r="I15" s="79" t="str">
        <f t="shared" ca="1" si="1"/>
        <v/>
      </c>
      <c r="J15" s="79" t="str">
        <f t="shared" ca="1" si="6"/>
        <v/>
      </c>
      <c r="K15" s="79" t="str">
        <f ca="1">IF(I15="","",IF(AND(I15&lt;&gt;"",J15="",I15&gt;=Personalstamm!$D$20),Personalstamm!$E$20,IF(AND(I15&lt;&gt;"",J15="",I15&gt;=Personalstamm!$D$19),Personalstamm!$E$19,IF(AND(I15&lt;&gt;"",J15&lt;Personalstamm!$E$20,I15&gt;=Personalstamm!$D$20),Personalstamm!$E$20-J15,IF(AND(I15&lt;&gt;"",J15&lt;Personalstamm!E$19,I15&gt;=Personalstamm!$D$19),Personalstamm!$E$19-J15,0)))))</f>
        <v/>
      </c>
      <c r="L15" s="79" t="str">
        <f t="shared" ca="1" si="7"/>
        <v/>
      </c>
      <c r="M15" s="93" t="str">
        <f t="shared" si="2"/>
        <v>Feiertag</v>
      </c>
      <c r="N15" s="79">
        <f>IF(OR(M15="",M15="Bitte auswählen"),"",IF(M15="Feiertag",T15*U15,IF(M15="Gleittag",0,VLOOKUP(B15,Personalstamm!$D$8:$F$14,3,FALSE))))</f>
        <v>8</v>
      </c>
      <c r="O15" s="79">
        <f>VLOOKUP(B15,Personalstamm!$D$8:$E$14,2,FALSE)</f>
        <v>8</v>
      </c>
      <c r="P15" s="79" t="str">
        <f t="shared" ca="1" si="3"/>
        <v/>
      </c>
      <c r="Q15" s="65">
        <f t="shared" ca="1" si="9"/>
        <v>0</v>
      </c>
      <c r="S15" s="69" t="str">
        <f>IF(COUNTIF(Allgemein!$H$8:$H$45,A15)&gt;0,"Feiertag","")</f>
        <v>Feiertag</v>
      </c>
      <c r="T15" s="97">
        <f>IFERROR(VLOOKUP(A15,Allgemein!$H$8:$I$45,2,FALSE),"")</f>
        <v>1</v>
      </c>
      <c r="U15" s="97">
        <f>VLOOKUP(B15,Personalstamm!$D$8:$F$14,3,FALSE)</f>
        <v>8</v>
      </c>
      <c r="V15" s="97" t="str">
        <f t="shared" si="8"/>
        <v/>
      </c>
      <c r="W15" s="69" t="str">
        <f t="shared" ca="1" si="4"/>
        <v/>
      </c>
      <c r="AB15" s="21"/>
    </row>
    <row r="16" spans="1:28" ht="15" customHeight="1" x14ac:dyDescent="0.3">
      <c r="A16" s="39">
        <v>46029</v>
      </c>
      <c r="B16" s="89" t="str">
        <f t="shared" si="5"/>
        <v>Mittwoch</v>
      </c>
      <c r="C16" s="90" t="str">
        <f t="shared" si="0"/>
        <v>Bitte auswählen</v>
      </c>
      <c r="D16" s="91"/>
      <c r="E16" s="91"/>
      <c r="F16" s="91"/>
      <c r="G16" s="91"/>
      <c r="H16" s="91"/>
      <c r="I16" s="79" t="str">
        <f t="shared" ca="1" si="1"/>
        <v/>
      </c>
      <c r="J16" s="79" t="str">
        <f t="shared" ca="1" si="6"/>
        <v/>
      </c>
      <c r="K16" s="79" t="str">
        <f ca="1">IF(I16="","",IF(AND(I16&lt;&gt;"",J16="",I16&gt;=Personalstamm!$D$20),Personalstamm!$E$20,IF(AND(I16&lt;&gt;"",J16="",I16&gt;=Personalstamm!$D$19),Personalstamm!$E$19,IF(AND(I16&lt;&gt;"",J16&lt;Personalstamm!$E$20,I16&gt;=Personalstamm!$D$20),Personalstamm!$E$20-J16,IF(AND(I16&lt;&gt;"",J16&lt;Personalstamm!E$19,I16&gt;=Personalstamm!$D$19),Personalstamm!$E$19-J16,0)))))</f>
        <v/>
      </c>
      <c r="L16" s="79" t="str">
        <f t="shared" ca="1" si="7"/>
        <v/>
      </c>
      <c r="M16" s="93" t="str">
        <f t="shared" si="2"/>
        <v/>
      </c>
      <c r="N16" s="79" t="str">
        <f>IF(OR(M16="",M16="Bitte auswählen"),"",IF(M16="Feiertag",T16*U16,IF(M16="Gleittag",0,VLOOKUP(B16,Personalstamm!$D$8:$F$14,3,FALSE))))</f>
        <v/>
      </c>
      <c r="O16" s="79">
        <f>VLOOKUP(B16,Personalstamm!$D$8:$E$14,2,FALSE)</f>
        <v>8</v>
      </c>
      <c r="P16" s="79" t="str">
        <f t="shared" ca="1" si="3"/>
        <v/>
      </c>
      <c r="Q16" s="65">
        <f t="shared" ca="1" si="9"/>
        <v>0</v>
      </c>
      <c r="S16" s="69" t="str">
        <f>IF(COUNTIF(Allgemein!$H$8:$H$45,A16)&gt;0,"Feiertag","")</f>
        <v/>
      </c>
      <c r="T16" s="97" t="str">
        <f>IFERROR(VLOOKUP(A16,Allgemein!$H$8:$I$45,2,FALSE),"")</f>
        <v/>
      </c>
      <c r="U16" s="97">
        <f>VLOOKUP(B16,Personalstamm!$D$8:$F$14,3,FALSE)</f>
        <v>8</v>
      </c>
      <c r="V16" s="97" t="str">
        <f t="shared" si="8"/>
        <v/>
      </c>
      <c r="W16" s="69" t="str">
        <f t="shared" ca="1" si="4"/>
        <v/>
      </c>
      <c r="AB16" s="21"/>
    </row>
    <row r="17" spans="1:28" ht="15" customHeight="1" x14ac:dyDescent="0.3">
      <c r="A17" s="39">
        <v>46030</v>
      </c>
      <c r="B17" s="89" t="str">
        <f t="shared" si="5"/>
        <v>Donnerstag</v>
      </c>
      <c r="C17" s="90" t="str">
        <f t="shared" si="0"/>
        <v>Bitte auswählen</v>
      </c>
      <c r="D17" s="91"/>
      <c r="E17" s="91"/>
      <c r="F17" s="91"/>
      <c r="G17" s="91"/>
      <c r="H17" s="91"/>
      <c r="I17" s="79" t="str">
        <f t="shared" ca="1" si="1"/>
        <v/>
      </c>
      <c r="J17" s="79" t="str">
        <f t="shared" ca="1" si="6"/>
        <v/>
      </c>
      <c r="K17" s="79" t="str">
        <f ca="1">IF(I17="","",IF(AND(I17&lt;&gt;"",J17="",I17&gt;=Personalstamm!$D$20),Personalstamm!$E$20,IF(AND(I17&lt;&gt;"",J17="",I17&gt;=Personalstamm!$D$19),Personalstamm!$E$19,IF(AND(I17&lt;&gt;"",J17&lt;Personalstamm!$E$20,I17&gt;=Personalstamm!$D$20),Personalstamm!$E$20-J17,IF(AND(I17&lt;&gt;"",J17&lt;Personalstamm!E$19,I17&gt;=Personalstamm!$D$19),Personalstamm!$E$19-J17,0)))))</f>
        <v/>
      </c>
      <c r="L17" s="79" t="str">
        <f t="shared" ca="1" si="7"/>
        <v/>
      </c>
      <c r="M17" s="93" t="str">
        <f t="shared" si="2"/>
        <v/>
      </c>
      <c r="N17" s="79" t="str">
        <f>IF(OR(M17="",M17="Bitte auswählen"),"",IF(M17="Feiertag",T17*U17,IF(M17="Gleittag",0,VLOOKUP(B17,Personalstamm!$D$8:$F$14,3,FALSE))))</f>
        <v/>
      </c>
      <c r="O17" s="79">
        <f>VLOOKUP(B17,Personalstamm!$D$8:$E$14,2,FALSE)</f>
        <v>8</v>
      </c>
      <c r="P17" s="79" t="str">
        <f t="shared" ca="1" si="3"/>
        <v/>
      </c>
      <c r="Q17" s="65">
        <f t="shared" ca="1" si="9"/>
        <v>0</v>
      </c>
      <c r="S17" s="69" t="str">
        <f>IF(COUNTIF(Allgemein!$H$8:$H$45,A17)&gt;0,"Feiertag","")</f>
        <v/>
      </c>
      <c r="T17" s="97" t="str">
        <f>IFERROR(VLOOKUP(A17,Allgemein!$H$8:$I$45,2,FALSE),"")</f>
        <v/>
      </c>
      <c r="U17" s="97">
        <f>VLOOKUP(B17,Personalstamm!$D$8:$F$14,3,FALSE)</f>
        <v>8</v>
      </c>
      <c r="V17" s="97" t="str">
        <f t="shared" si="8"/>
        <v/>
      </c>
      <c r="W17" s="69" t="str">
        <f t="shared" ca="1" si="4"/>
        <v/>
      </c>
      <c r="AB17" s="21"/>
    </row>
    <row r="18" spans="1:28" ht="15" customHeight="1" x14ac:dyDescent="0.3">
      <c r="A18" s="39">
        <v>46031</v>
      </c>
      <c r="B18" s="89" t="str">
        <f t="shared" si="5"/>
        <v>Freitag</v>
      </c>
      <c r="C18" s="90" t="str">
        <f t="shared" si="0"/>
        <v>Bitte auswählen</v>
      </c>
      <c r="D18" s="91"/>
      <c r="E18" s="91"/>
      <c r="F18" s="91"/>
      <c r="G18" s="91"/>
      <c r="H18" s="91"/>
      <c r="I18" s="79" t="str">
        <f t="shared" ca="1" si="1"/>
        <v/>
      </c>
      <c r="J18" s="79" t="str">
        <f t="shared" ca="1" si="6"/>
        <v/>
      </c>
      <c r="K18" s="79" t="str">
        <f ca="1">IF(I18="","",IF(AND(I18&lt;&gt;"",J18="",I18&gt;=Personalstamm!$D$20),Personalstamm!$E$20,IF(AND(I18&lt;&gt;"",J18="",I18&gt;=Personalstamm!$D$19),Personalstamm!$E$19,IF(AND(I18&lt;&gt;"",J18&lt;Personalstamm!$E$20,I18&gt;=Personalstamm!$D$20),Personalstamm!$E$20-J18,IF(AND(I18&lt;&gt;"",J18&lt;Personalstamm!E$19,I18&gt;=Personalstamm!$D$19),Personalstamm!$E$19-J18,0)))))</f>
        <v/>
      </c>
      <c r="L18" s="79" t="str">
        <f t="shared" ca="1" si="7"/>
        <v/>
      </c>
      <c r="M18" s="93" t="str">
        <f t="shared" si="2"/>
        <v/>
      </c>
      <c r="N18" s="79" t="str">
        <f>IF(OR(M18="",M18="Bitte auswählen"),"",IF(M18="Feiertag",T18*U18,IF(M18="Gleittag",0,VLOOKUP(B18,Personalstamm!$D$8:$F$14,3,FALSE))))</f>
        <v/>
      </c>
      <c r="O18" s="79">
        <f>VLOOKUP(B18,Personalstamm!$D$8:$E$14,2,FALSE)</f>
        <v>8</v>
      </c>
      <c r="P18" s="79" t="str">
        <f t="shared" ca="1" si="3"/>
        <v/>
      </c>
      <c r="Q18" s="65">
        <f t="shared" ca="1" si="9"/>
        <v>0</v>
      </c>
      <c r="S18" s="69" t="str">
        <f>IF(COUNTIF(Allgemein!$H$8:$H$45,A18)&gt;0,"Feiertag","")</f>
        <v/>
      </c>
      <c r="T18" s="97" t="str">
        <f>IFERROR(VLOOKUP(A18,Allgemein!$H$8:$I$45,2,FALSE),"")</f>
        <v/>
      </c>
      <c r="U18" s="97">
        <f>VLOOKUP(B18,Personalstamm!$D$8:$F$14,3,FALSE)</f>
        <v>8</v>
      </c>
      <c r="V18" s="97" t="str">
        <f t="shared" si="8"/>
        <v/>
      </c>
      <c r="W18" s="69" t="str">
        <f t="shared" ca="1" si="4"/>
        <v/>
      </c>
      <c r="AB18" s="21"/>
    </row>
    <row r="19" spans="1:28" ht="15" customHeight="1" x14ac:dyDescent="0.3">
      <c r="A19" s="39">
        <v>46032</v>
      </c>
      <c r="B19" s="89" t="str">
        <f t="shared" si="5"/>
        <v>Samstag</v>
      </c>
      <c r="C19" s="90" t="str">
        <f t="shared" si="0"/>
        <v>Wochenende</v>
      </c>
      <c r="D19" s="91"/>
      <c r="E19" s="91"/>
      <c r="F19" s="91"/>
      <c r="G19" s="91"/>
      <c r="H19" s="91"/>
      <c r="I19" s="79" t="str">
        <f t="shared" ca="1" si="1"/>
        <v/>
      </c>
      <c r="J19" s="79" t="str">
        <f t="shared" ca="1" si="6"/>
        <v/>
      </c>
      <c r="K19" s="79" t="str">
        <f ca="1">IF(I19="","",IF(AND(I19&lt;&gt;"",J19="",I19&gt;=Personalstamm!$D$20),Personalstamm!$E$20,IF(AND(I19&lt;&gt;"",J19="",I19&gt;=Personalstamm!$D$19),Personalstamm!$E$19,IF(AND(I19&lt;&gt;"",J19&lt;Personalstamm!$E$20,I19&gt;=Personalstamm!$D$20),Personalstamm!$E$20-J19,IF(AND(I19&lt;&gt;"",J19&lt;Personalstamm!E$19,I19&gt;=Personalstamm!$D$19),Personalstamm!$E$19-J19,0)))))</f>
        <v/>
      </c>
      <c r="L19" s="79" t="str">
        <f t="shared" ca="1" si="7"/>
        <v/>
      </c>
      <c r="M19" s="93" t="str">
        <f t="shared" si="2"/>
        <v/>
      </c>
      <c r="N19" s="79" t="str">
        <f>IF(OR(M19="",M19="Bitte auswählen"),"",IF(M19="Feiertag",T19*U19,IF(M19="Gleittag",0,VLOOKUP(B19,Personalstamm!$D$8:$F$14,3,FALSE))))</f>
        <v/>
      </c>
      <c r="O19" s="79">
        <f>VLOOKUP(B19,Personalstamm!$D$8:$E$14,2,FALSE)</f>
        <v>0</v>
      </c>
      <c r="P19" s="79" t="str">
        <f t="shared" ca="1" si="3"/>
        <v/>
      </c>
      <c r="Q19" s="65">
        <f t="shared" ca="1" si="9"/>
        <v>0</v>
      </c>
      <c r="S19" s="69" t="str">
        <f>IF(COUNTIF(Allgemein!$H$8:$H$45,A19)&gt;0,"Feiertag","")</f>
        <v/>
      </c>
      <c r="T19" s="97" t="str">
        <f>IFERROR(VLOOKUP(A19,Allgemein!$H$8:$I$45,2,FALSE),"")</f>
        <v/>
      </c>
      <c r="U19" s="97">
        <f>VLOOKUP(B19,Personalstamm!$D$8:$F$14,3,FALSE)</f>
        <v>0</v>
      </c>
      <c r="V19" s="97" t="str">
        <f t="shared" si="8"/>
        <v/>
      </c>
      <c r="W19" s="69" t="str">
        <f t="shared" ca="1" si="4"/>
        <v/>
      </c>
      <c r="AB19" s="21"/>
    </row>
    <row r="20" spans="1:28" ht="15" customHeight="1" x14ac:dyDescent="0.3">
      <c r="A20" s="39">
        <v>46033</v>
      </c>
      <c r="B20" s="89" t="str">
        <f t="shared" si="5"/>
        <v>Sonntag</v>
      </c>
      <c r="C20" s="90" t="str">
        <f t="shared" si="0"/>
        <v>Wochenende</v>
      </c>
      <c r="D20" s="91"/>
      <c r="E20" s="91"/>
      <c r="F20" s="91"/>
      <c r="G20" s="91"/>
      <c r="H20" s="91"/>
      <c r="I20" s="79" t="str">
        <f t="shared" ca="1" si="1"/>
        <v/>
      </c>
      <c r="J20" s="79" t="str">
        <f t="shared" ca="1" si="6"/>
        <v/>
      </c>
      <c r="K20" s="79" t="str">
        <f ca="1">IF(I20="","",IF(AND(I20&lt;&gt;"",J20="",I20&gt;=Personalstamm!$D$20),Personalstamm!$E$20,IF(AND(I20&lt;&gt;"",J20="",I20&gt;=Personalstamm!$D$19),Personalstamm!$E$19,IF(AND(I20&lt;&gt;"",J20&lt;Personalstamm!$E$20,I20&gt;=Personalstamm!$D$20),Personalstamm!$E$20-J20,IF(AND(I20&lt;&gt;"",J20&lt;Personalstamm!E$19,I20&gt;=Personalstamm!$D$19),Personalstamm!$E$19-J20,0)))))</f>
        <v/>
      </c>
      <c r="L20" s="79" t="str">
        <f t="shared" ca="1" si="7"/>
        <v/>
      </c>
      <c r="M20" s="93" t="str">
        <f t="shared" si="2"/>
        <v/>
      </c>
      <c r="N20" s="79" t="str">
        <f>IF(OR(M20="",M20="Bitte auswählen"),"",IF(M20="Feiertag",T20*U20,IF(M20="Gleittag",0,VLOOKUP(B20,Personalstamm!$D$8:$F$14,3,FALSE))))</f>
        <v/>
      </c>
      <c r="O20" s="79">
        <f>VLOOKUP(B20,Personalstamm!$D$8:$E$14,2,FALSE)</f>
        <v>0</v>
      </c>
      <c r="P20" s="79" t="str">
        <f t="shared" ca="1" si="3"/>
        <v/>
      </c>
      <c r="Q20" s="65">
        <f t="shared" ca="1" si="9"/>
        <v>0</v>
      </c>
      <c r="S20" s="69" t="str">
        <f>IF(COUNTIF(Allgemein!$H$8:$H$45,A20)&gt;0,"Feiertag","")</f>
        <v/>
      </c>
      <c r="T20" s="97" t="str">
        <f>IFERROR(VLOOKUP(A20,Allgemein!$H$8:$I$45,2,FALSE),"")</f>
        <v/>
      </c>
      <c r="U20" s="97">
        <f>VLOOKUP(B20,Personalstamm!$D$8:$F$14,3,FALSE)</f>
        <v>0</v>
      </c>
      <c r="V20" s="97" t="str">
        <f t="shared" si="8"/>
        <v/>
      </c>
      <c r="W20" s="69" t="str">
        <f t="shared" ca="1" si="4"/>
        <v/>
      </c>
      <c r="AB20" s="21"/>
    </row>
    <row r="21" spans="1:28" ht="15" customHeight="1" x14ac:dyDescent="0.3">
      <c r="A21" s="39">
        <v>46034</v>
      </c>
      <c r="B21" s="89" t="str">
        <f t="shared" si="5"/>
        <v>Montag</v>
      </c>
      <c r="C21" s="90" t="str">
        <f t="shared" si="0"/>
        <v>Bitte auswählen</v>
      </c>
      <c r="D21" s="91"/>
      <c r="E21" s="91"/>
      <c r="F21" s="91"/>
      <c r="G21" s="91"/>
      <c r="H21" s="91"/>
      <c r="I21" s="79" t="str">
        <f t="shared" ca="1" si="1"/>
        <v/>
      </c>
      <c r="J21" s="79" t="str">
        <f t="shared" ca="1" si="6"/>
        <v/>
      </c>
      <c r="K21" s="79" t="str">
        <f ca="1">IF(I21="","",IF(AND(I21&lt;&gt;"",J21="",I21&gt;=Personalstamm!$D$20),Personalstamm!$E$20,IF(AND(I21&lt;&gt;"",J21="",I21&gt;=Personalstamm!$D$19),Personalstamm!$E$19,IF(AND(I21&lt;&gt;"",J21&lt;Personalstamm!$E$20,I21&gt;=Personalstamm!$D$20),Personalstamm!$E$20-J21,IF(AND(I21&lt;&gt;"",J21&lt;Personalstamm!E$19,I21&gt;=Personalstamm!$D$19),Personalstamm!$E$19-J21,0)))))</f>
        <v/>
      </c>
      <c r="L21" s="79" t="str">
        <f t="shared" ca="1" si="7"/>
        <v/>
      </c>
      <c r="M21" s="93" t="str">
        <f t="shared" si="2"/>
        <v/>
      </c>
      <c r="N21" s="79" t="str">
        <f>IF(OR(M21="",M21="Bitte auswählen"),"",IF(M21="Feiertag",T21*U21,IF(M21="Gleittag",0,VLOOKUP(B21,Personalstamm!$D$8:$F$14,3,FALSE))))</f>
        <v/>
      </c>
      <c r="O21" s="79">
        <f>VLOOKUP(B21,Personalstamm!$D$8:$E$14,2,FALSE)</f>
        <v>8</v>
      </c>
      <c r="P21" s="79" t="str">
        <f t="shared" ca="1" si="3"/>
        <v/>
      </c>
      <c r="Q21" s="65">
        <f t="shared" ca="1" si="9"/>
        <v>0</v>
      </c>
      <c r="S21" s="69" t="str">
        <f>IF(COUNTIF(Allgemein!$H$8:$H$45,A21)&gt;0,"Feiertag","")</f>
        <v/>
      </c>
      <c r="T21" s="97" t="str">
        <f>IFERROR(VLOOKUP(A21,Allgemein!$H$8:$I$45,2,FALSE),"")</f>
        <v/>
      </c>
      <c r="U21" s="97">
        <f>VLOOKUP(B21,Personalstamm!$D$8:$F$14,3,FALSE)</f>
        <v>8</v>
      </c>
      <c r="V21" s="97" t="str">
        <f t="shared" si="8"/>
        <v/>
      </c>
      <c r="W21" s="69" t="str">
        <f t="shared" ca="1" si="4"/>
        <v/>
      </c>
      <c r="AB21" s="21"/>
    </row>
    <row r="22" spans="1:28" ht="15" customHeight="1" x14ac:dyDescent="0.3">
      <c r="A22" s="39">
        <v>46035</v>
      </c>
      <c r="B22" s="89" t="str">
        <f t="shared" si="5"/>
        <v>Dienstag</v>
      </c>
      <c r="C22" s="90" t="str">
        <f t="shared" si="0"/>
        <v>Bitte auswählen</v>
      </c>
      <c r="D22" s="91"/>
      <c r="E22" s="91"/>
      <c r="F22" s="91"/>
      <c r="G22" s="91"/>
      <c r="H22" s="91"/>
      <c r="I22" s="79" t="str">
        <f t="shared" ca="1" si="1"/>
        <v/>
      </c>
      <c r="J22" s="79" t="str">
        <f t="shared" ca="1" si="6"/>
        <v/>
      </c>
      <c r="K22" s="79" t="str">
        <f ca="1">IF(I22="","",IF(AND(I22&lt;&gt;"",J22="",I22&gt;=Personalstamm!$D$20),Personalstamm!$E$20,IF(AND(I22&lt;&gt;"",J22="",I22&gt;=Personalstamm!$D$19),Personalstamm!$E$19,IF(AND(I22&lt;&gt;"",J22&lt;Personalstamm!$E$20,I22&gt;=Personalstamm!$D$20),Personalstamm!$E$20-J22,IF(AND(I22&lt;&gt;"",J22&lt;Personalstamm!E$19,I22&gt;=Personalstamm!$D$19),Personalstamm!$E$19-J22,0)))))</f>
        <v/>
      </c>
      <c r="L22" s="79" t="str">
        <f t="shared" ca="1" si="7"/>
        <v/>
      </c>
      <c r="M22" s="93" t="str">
        <f t="shared" si="2"/>
        <v/>
      </c>
      <c r="N22" s="79" t="str">
        <f>IF(OR(M22="",M22="Bitte auswählen"),"",IF(M22="Feiertag",T22*U22,IF(M22="Gleittag",0,VLOOKUP(B22,Personalstamm!$D$8:$F$14,3,FALSE))))</f>
        <v/>
      </c>
      <c r="O22" s="79">
        <f>VLOOKUP(B22,Personalstamm!$D$8:$E$14,2,FALSE)</f>
        <v>8</v>
      </c>
      <c r="P22" s="79" t="str">
        <f t="shared" ca="1" si="3"/>
        <v/>
      </c>
      <c r="Q22" s="65">
        <f t="shared" ca="1" si="9"/>
        <v>0</v>
      </c>
      <c r="S22" s="69" t="str">
        <f>IF(COUNTIF(Allgemein!$H$8:$H$45,A22)&gt;0,"Feiertag","")</f>
        <v/>
      </c>
      <c r="T22" s="97" t="str">
        <f>IFERROR(VLOOKUP(A22,Allgemein!$H$8:$I$45,2,FALSE),"")</f>
        <v/>
      </c>
      <c r="U22" s="97">
        <f>VLOOKUP(B22,Personalstamm!$D$8:$F$14,3,FALSE)</f>
        <v>8</v>
      </c>
      <c r="V22" s="97" t="str">
        <f t="shared" si="8"/>
        <v/>
      </c>
      <c r="W22" s="69" t="str">
        <f t="shared" ca="1" si="4"/>
        <v/>
      </c>
      <c r="AB22" s="21"/>
    </row>
    <row r="23" spans="1:28" ht="15" customHeight="1" x14ac:dyDescent="0.3">
      <c r="A23" s="39">
        <v>46036</v>
      </c>
      <c r="B23" s="89" t="str">
        <f t="shared" si="5"/>
        <v>Mittwoch</v>
      </c>
      <c r="C23" s="90" t="str">
        <f t="shared" si="0"/>
        <v>Bitte auswählen</v>
      </c>
      <c r="D23" s="91"/>
      <c r="E23" s="91"/>
      <c r="F23" s="91"/>
      <c r="G23" s="91"/>
      <c r="H23" s="91"/>
      <c r="I23" s="79" t="str">
        <f t="shared" ca="1" si="1"/>
        <v/>
      </c>
      <c r="J23" s="79" t="str">
        <f t="shared" ca="1" si="6"/>
        <v/>
      </c>
      <c r="K23" s="79" t="str">
        <f ca="1">IF(I23="","",IF(AND(I23&lt;&gt;"",J23="",I23&gt;=Personalstamm!$D$20),Personalstamm!$E$20,IF(AND(I23&lt;&gt;"",J23="",I23&gt;=Personalstamm!$D$19),Personalstamm!$E$19,IF(AND(I23&lt;&gt;"",J23&lt;Personalstamm!$E$20,I23&gt;=Personalstamm!$D$20),Personalstamm!$E$20-J23,IF(AND(I23&lt;&gt;"",J23&lt;Personalstamm!E$19,I23&gt;=Personalstamm!$D$19),Personalstamm!$E$19-J23,0)))))</f>
        <v/>
      </c>
      <c r="L23" s="79" t="str">
        <f t="shared" ca="1" si="7"/>
        <v/>
      </c>
      <c r="M23" s="93" t="str">
        <f t="shared" si="2"/>
        <v/>
      </c>
      <c r="N23" s="79" t="str">
        <f>IF(OR(M23="",M23="Bitte auswählen"),"",IF(M23="Feiertag",T23*U23,IF(M23="Gleittag",0,VLOOKUP(B23,Personalstamm!$D$8:$F$14,3,FALSE))))</f>
        <v/>
      </c>
      <c r="O23" s="79">
        <f>VLOOKUP(B23,Personalstamm!$D$8:$E$14,2,FALSE)</f>
        <v>8</v>
      </c>
      <c r="P23" s="79" t="str">
        <f t="shared" ca="1" si="3"/>
        <v/>
      </c>
      <c r="Q23" s="65">
        <f t="shared" ca="1" si="9"/>
        <v>0</v>
      </c>
      <c r="S23" s="69" t="str">
        <f>IF(COUNTIF(Allgemein!$H$8:$H$45,A23)&gt;0,"Feiertag","")</f>
        <v/>
      </c>
      <c r="T23" s="97" t="str">
        <f>IFERROR(VLOOKUP(A23,Allgemein!$H$8:$I$45,2,FALSE),"")</f>
        <v/>
      </c>
      <c r="U23" s="97">
        <f>VLOOKUP(B23,Personalstamm!$D$8:$F$14,3,FALSE)</f>
        <v>8</v>
      </c>
      <c r="V23" s="97" t="str">
        <f t="shared" si="8"/>
        <v/>
      </c>
      <c r="W23" s="69" t="str">
        <f t="shared" ca="1" si="4"/>
        <v/>
      </c>
      <c r="AB23" s="21"/>
    </row>
    <row r="24" spans="1:28" ht="15" customHeight="1" x14ac:dyDescent="0.3">
      <c r="A24" s="39">
        <v>46037</v>
      </c>
      <c r="B24" s="89" t="str">
        <f t="shared" si="5"/>
        <v>Donnerstag</v>
      </c>
      <c r="C24" s="90" t="str">
        <f t="shared" si="0"/>
        <v>Bitte auswählen</v>
      </c>
      <c r="D24" s="91"/>
      <c r="E24" s="91"/>
      <c r="F24" s="91"/>
      <c r="G24" s="91"/>
      <c r="H24" s="91"/>
      <c r="I24" s="79" t="str">
        <f t="shared" ca="1" si="1"/>
        <v/>
      </c>
      <c r="J24" s="79" t="str">
        <f t="shared" ca="1" si="6"/>
        <v/>
      </c>
      <c r="K24" s="79" t="str">
        <f ca="1">IF(I24="","",IF(AND(I24&lt;&gt;"",J24="",I24&gt;=Personalstamm!$D$20),Personalstamm!$E$20,IF(AND(I24&lt;&gt;"",J24="",I24&gt;=Personalstamm!$D$19),Personalstamm!$E$19,IF(AND(I24&lt;&gt;"",J24&lt;Personalstamm!$E$20,I24&gt;=Personalstamm!$D$20),Personalstamm!$E$20-J24,IF(AND(I24&lt;&gt;"",J24&lt;Personalstamm!E$19,I24&gt;=Personalstamm!$D$19),Personalstamm!$E$19-J24,0)))))</f>
        <v/>
      </c>
      <c r="L24" s="79" t="str">
        <f t="shared" ca="1" si="7"/>
        <v/>
      </c>
      <c r="M24" s="93" t="str">
        <f t="shared" si="2"/>
        <v/>
      </c>
      <c r="N24" s="79" t="str">
        <f>IF(OR(M24="",M24="Bitte auswählen"),"",IF(M24="Feiertag",T24*U24,IF(M24="Gleittag",0,VLOOKUP(B24,Personalstamm!$D$8:$F$14,3,FALSE))))</f>
        <v/>
      </c>
      <c r="O24" s="79">
        <f>VLOOKUP(B24,Personalstamm!$D$8:$E$14,2,FALSE)</f>
        <v>8</v>
      </c>
      <c r="P24" s="79" t="str">
        <f t="shared" ca="1" si="3"/>
        <v/>
      </c>
      <c r="Q24" s="65">
        <f t="shared" ca="1" si="9"/>
        <v>0</v>
      </c>
      <c r="S24" s="69" t="str">
        <f>IF(COUNTIF(Allgemein!$H$8:$H$45,A24)&gt;0,"Feiertag","")</f>
        <v/>
      </c>
      <c r="T24" s="97" t="str">
        <f>IFERROR(VLOOKUP(A24,Allgemein!$H$8:$I$45,2,FALSE),"")</f>
        <v/>
      </c>
      <c r="U24" s="97">
        <f>VLOOKUP(B24,Personalstamm!$D$8:$F$14,3,FALSE)</f>
        <v>8</v>
      </c>
      <c r="V24" s="97" t="str">
        <f t="shared" si="8"/>
        <v/>
      </c>
      <c r="W24" s="69" t="str">
        <f t="shared" ca="1" si="4"/>
        <v/>
      </c>
      <c r="AB24" s="21"/>
    </row>
    <row r="25" spans="1:28" ht="15" customHeight="1" x14ac:dyDescent="0.3">
      <c r="A25" s="39">
        <v>46038</v>
      </c>
      <c r="B25" s="89" t="str">
        <f t="shared" si="5"/>
        <v>Freitag</v>
      </c>
      <c r="C25" s="90" t="str">
        <f t="shared" si="0"/>
        <v>Bitte auswählen</v>
      </c>
      <c r="D25" s="91"/>
      <c r="E25" s="91"/>
      <c r="F25" s="91"/>
      <c r="G25" s="91"/>
      <c r="H25" s="91"/>
      <c r="I25" s="79" t="str">
        <f t="shared" ca="1" si="1"/>
        <v/>
      </c>
      <c r="J25" s="79" t="str">
        <f t="shared" ca="1" si="6"/>
        <v/>
      </c>
      <c r="K25" s="79" t="str">
        <f ca="1">IF(I25="","",IF(AND(I25&lt;&gt;"",J25="",I25&gt;=Personalstamm!$D$20),Personalstamm!$E$20,IF(AND(I25&lt;&gt;"",J25="",I25&gt;=Personalstamm!$D$19),Personalstamm!$E$19,IF(AND(I25&lt;&gt;"",J25&lt;Personalstamm!$E$20,I25&gt;=Personalstamm!$D$20),Personalstamm!$E$20-J25,IF(AND(I25&lt;&gt;"",J25&lt;Personalstamm!E$19,I25&gt;=Personalstamm!$D$19),Personalstamm!$E$19-J25,0)))))</f>
        <v/>
      </c>
      <c r="L25" s="79" t="str">
        <f t="shared" ca="1" si="7"/>
        <v/>
      </c>
      <c r="M25" s="93" t="str">
        <f t="shared" si="2"/>
        <v/>
      </c>
      <c r="N25" s="79" t="str">
        <f>IF(OR(M25="",M25="Bitte auswählen"),"",IF(M25="Feiertag",T25*U25,IF(M25="Gleittag",0,VLOOKUP(B25,Personalstamm!$D$8:$F$14,3,FALSE))))</f>
        <v/>
      </c>
      <c r="O25" s="79">
        <f>VLOOKUP(B25,Personalstamm!$D$8:$E$14,2,FALSE)</f>
        <v>8</v>
      </c>
      <c r="P25" s="79" t="str">
        <f t="shared" ca="1" si="3"/>
        <v/>
      </c>
      <c r="Q25" s="65">
        <f t="shared" ca="1" si="9"/>
        <v>0</v>
      </c>
      <c r="S25" s="69" t="str">
        <f>IF(COUNTIF(Allgemein!$H$8:$H$45,A25)&gt;0,"Feiertag","")</f>
        <v/>
      </c>
      <c r="T25" s="97" t="str">
        <f>IFERROR(VLOOKUP(A25,Allgemein!$H$8:$I$45,2,FALSE),"")</f>
        <v/>
      </c>
      <c r="U25" s="97">
        <f>VLOOKUP(B25,Personalstamm!$D$8:$F$14,3,FALSE)</f>
        <v>8</v>
      </c>
      <c r="V25" s="97" t="str">
        <f t="shared" si="8"/>
        <v/>
      </c>
      <c r="W25" s="69" t="str">
        <f t="shared" ca="1" si="4"/>
        <v/>
      </c>
      <c r="AB25" s="21"/>
    </row>
    <row r="26" spans="1:28" ht="15" customHeight="1" x14ac:dyDescent="0.3">
      <c r="A26" s="39">
        <v>46039</v>
      </c>
      <c r="B26" s="89" t="str">
        <f t="shared" si="5"/>
        <v>Samstag</v>
      </c>
      <c r="C26" s="90" t="str">
        <f t="shared" si="0"/>
        <v>Wochenende</v>
      </c>
      <c r="D26" s="91"/>
      <c r="E26" s="91"/>
      <c r="F26" s="91"/>
      <c r="G26" s="91"/>
      <c r="H26" s="91"/>
      <c r="I26" s="79" t="str">
        <f t="shared" ca="1" si="1"/>
        <v/>
      </c>
      <c r="J26" s="79" t="str">
        <f t="shared" ca="1" si="6"/>
        <v/>
      </c>
      <c r="K26" s="79" t="str">
        <f ca="1">IF(I26="","",IF(AND(I26&lt;&gt;"",J26="",I26&gt;=Personalstamm!$D$20),Personalstamm!$E$20,IF(AND(I26&lt;&gt;"",J26="",I26&gt;=Personalstamm!$D$19),Personalstamm!$E$19,IF(AND(I26&lt;&gt;"",J26&lt;Personalstamm!$E$20,I26&gt;=Personalstamm!$D$20),Personalstamm!$E$20-J26,IF(AND(I26&lt;&gt;"",J26&lt;Personalstamm!E$19,I26&gt;=Personalstamm!$D$19),Personalstamm!$E$19-J26,0)))))</f>
        <v/>
      </c>
      <c r="L26" s="79" t="str">
        <f t="shared" ca="1" si="7"/>
        <v/>
      </c>
      <c r="M26" s="93" t="str">
        <f t="shared" si="2"/>
        <v/>
      </c>
      <c r="N26" s="79" t="str">
        <f>IF(OR(M26="",M26="Bitte auswählen"),"",IF(M26="Feiertag",T26*U26,IF(M26="Gleittag",0,VLOOKUP(B26,Personalstamm!$D$8:$F$14,3,FALSE))))</f>
        <v/>
      </c>
      <c r="O26" s="79">
        <f>VLOOKUP(B26,Personalstamm!$D$8:$E$14,2,FALSE)</f>
        <v>0</v>
      </c>
      <c r="P26" s="79" t="str">
        <f t="shared" ca="1" si="3"/>
        <v/>
      </c>
      <c r="Q26" s="65">
        <f t="shared" ca="1" si="9"/>
        <v>0</v>
      </c>
      <c r="S26" s="69" t="str">
        <f>IF(COUNTIF(Allgemein!$H$8:$H$45,A26)&gt;0,"Feiertag","")</f>
        <v/>
      </c>
      <c r="T26" s="97" t="str">
        <f>IFERROR(VLOOKUP(A26,Allgemein!$H$8:$I$45,2,FALSE),"")</f>
        <v/>
      </c>
      <c r="U26" s="97">
        <f>VLOOKUP(B26,Personalstamm!$D$8:$F$14,3,FALSE)</f>
        <v>0</v>
      </c>
      <c r="V26" s="97" t="str">
        <f t="shared" si="8"/>
        <v/>
      </c>
      <c r="W26" s="69" t="str">
        <f t="shared" ca="1" si="4"/>
        <v/>
      </c>
      <c r="AB26" s="21"/>
    </row>
    <row r="27" spans="1:28" ht="15" customHeight="1" x14ac:dyDescent="0.3">
      <c r="A27" s="39">
        <v>46040</v>
      </c>
      <c r="B27" s="89" t="str">
        <f t="shared" si="5"/>
        <v>Sonntag</v>
      </c>
      <c r="C27" s="90" t="str">
        <f t="shared" si="0"/>
        <v>Wochenende</v>
      </c>
      <c r="D27" s="91"/>
      <c r="E27" s="91"/>
      <c r="F27" s="91"/>
      <c r="G27" s="91"/>
      <c r="H27" s="91"/>
      <c r="I27" s="79" t="str">
        <f t="shared" ca="1" si="1"/>
        <v/>
      </c>
      <c r="J27" s="79" t="str">
        <f t="shared" ca="1" si="6"/>
        <v/>
      </c>
      <c r="K27" s="79" t="str">
        <f ca="1">IF(I27="","",IF(AND(I27&lt;&gt;"",J27="",I27&gt;=Personalstamm!$D$20),Personalstamm!$E$20,IF(AND(I27&lt;&gt;"",J27="",I27&gt;=Personalstamm!$D$19),Personalstamm!$E$19,IF(AND(I27&lt;&gt;"",J27&lt;Personalstamm!$E$20,I27&gt;=Personalstamm!$D$20),Personalstamm!$E$20-J27,IF(AND(I27&lt;&gt;"",J27&lt;Personalstamm!E$19,I27&gt;=Personalstamm!$D$19),Personalstamm!$E$19-J27,0)))))</f>
        <v/>
      </c>
      <c r="L27" s="79" t="str">
        <f t="shared" ca="1" si="7"/>
        <v/>
      </c>
      <c r="M27" s="93" t="str">
        <f t="shared" si="2"/>
        <v/>
      </c>
      <c r="N27" s="79" t="str">
        <f>IF(OR(M27="",M27="Bitte auswählen"),"",IF(M27="Feiertag",T27*U27,IF(M27="Gleittag",0,VLOOKUP(B27,Personalstamm!$D$8:$F$14,3,FALSE))))</f>
        <v/>
      </c>
      <c r="O27" s="79">
        <f>VLOOKUP(B27,Personalstamm!$D$8:$E$14,2,FALSE)</f>
        <v>0</v>
      </c>
      <c r="P27" s="79" t="str">
        <f t="shared" ca="1" si="3"/>
        <v/>
      </c>
      <c r="Q27" s="65">
        <f t="shared" ca="1" si="9"/>
        <v>0</v>
      </c>
      <c r="S27" s="69" t="str">
        <f>IF(COUNTIF(Allgemein!$H$8:$H$45,A27)&gt;0,"Feiertag","")</f>
        <v/>
      </c>
      <c r="T27" s="97" t="str">
        <f>IFERROR(VLOOKUP(A27,Allgemein!$H$8:$I$45,2,FALSE),"")</f>
        <v/>
      </c>
      <c r="U27" s="97">
        <f>VLOOKUP(B27,Personalstamm!$D$8:$F$14,3,FALSE)</f>
        <v>0</v>
      </c>
      <c r="V27" s="97" t="str">
        <f t="shared" si="8"/>
        <v/>
      </c>
      <c r="W27" s="69" t="str">
        <f t="shared" ca="1" si="4"/>
        <v/>
      </c>
      <c r="AB27" s="21"/>
    </row>
    <row r="28" spans="1:28" ht="15" customHeight="1" x14ac:dyDescent="0.3">
      <c r="A28" s="39">
        <v>46041</v>
      </c>
      <c r="B28" s="89" t="str">
        <f t="shared" si="5"/>
        <v>Montag</v>
      </c>
      <c r="C28" s="90" t="str">
        <f t="shared" si="0"/>
        <v>Bitte auswählen</v>
      </c>
      <c r="D28" s="91"/>
      <c r="E28" s="91"/>
      <c r="F28" s="91"/>
      <c r="G28" s="91"/>
      <c r="H28" s="91"/>
      <c r="I28" s="79" t="str">
        <f t="shared" ca="1" si="1"/>
        <v/>
      </c>
      <c r="J28" s="79" t="str">
        <f t="shared" ca="1" si="6"/>
        <v/>
      </c>
      <c r="K28" s="79" t="str">
        <f ca="1">IF(I28="","",IF(AND(I28&lt;&gt;"",J28="",I28&gt;=Personalstamm!$D$20),Personalstamm!$E$20,IF(AND(I28&lt;&gt;"",J28="",I28&gt;=Personalstamm!$D$19),Personalstamm!$E$19,IF(AND(I28&lt;&gt;"",J28&lt;Personalstamm!$E$20,I28&gt;=Personalstamm!$D$20),Personalstamm!$E$20-J28,IF(AND(I28&lt;&gt;"",J28&lt;Personalstamm!E$19,I28&gt;=Personalstamm!$D$19),Personalstamm!$E$19-J28,0)))))</f>
        <v/>
      </c>
      <c r="L28" s="79" t="str">
        <f t="shared" ca="1" si="7"/>
        <v/>
      </c>
      <c r="M28" s="93" t="str">
        <f t="shared" si="2"/>
        <v/>
      </c>
      <c r="N28" s="79" t="str">
        <f>IF(OR(M28="",M28="Bitte auswählen"),"",IF(M28="Feiertag",T28*U28,IF(M28="Gleittag",0,VLOOKUP(B28,Personalstamm!$D$8:$F$14,3,FALSE))))</f>
        <v/>
      </c>
      <c r="O28" s="79">
        <f>VLOOKUP(B28,Personalstamm!$D$8:$E$14,2,FALSE)</f>
        <v>8</v>
      </c>
      <c r="P28" s="79" t="str">
        <f t="shared" ca="1" si="3"/>
        <v/>
      </c>
      <c r="Q28" s="65">
        <f t="shared" ca="1" si="9"/>
        <v>0</v>
      </c>
      <c r="S28" s="69" t="str">
        <f>IF(COUNTIF(Allgemein!$H$8:$H$45,A28)&gt;0,"Feiertag","")</f>
        <v/>
      </c>
      <c r="T28" s="97" t="str">
        <f>IFERROR(VLOOKUP(A28,Allgemein!$H$8:$I$45,2,FALSE),"")</f>
        <v/>
      </c>
      <c r="U28" s="97">
        <f>VLOOKUP(B28,Personalstamm!$D$8:$F$14,3,FALSE)</f>
        <v>8</v>
      </c>
      <c r="V28" s="97" t="str">
        <f t="shared" si="8"/>
        <v/>
      </c>
      <c r="W28" s="69" t="str">
        <f t="shared" ca="1" si="4"/>
        <v/>
      </c>
      <c r="AB28" s="21"/>
    </row>
    <row r="29" spans="1:28" ht="15" customHeight="1" x14ac:dyDescent="0.3">
      <c r="A29" s="39">
        <v>46042</v>
      </c>
      <c r="B29" s="89" t="str">
        <f t="shared" si="5"/>
        <v>Dienstag</v>
      </c>
      <c r="C29" s="90" t="str">
        <f t="shared" si="0"/>
        <v>Bitte auswählen</v>
      </c>
      <c r="D29" s="91"/>
      <c r="E29" s="91"/>
      <c r="F29" s="91"/>
      <c r="G29" s="91"/>
      <c r="H29" s="91"/>
      <c r="I29" s="79" t="str">
        <f t="shared" ca="1" si="1"/>
        <v/>
      </c>
      <c r="J29" s="79" t="str">
        <f t="shared" ca="1" si="6"/>
        <v/>
      </c>
      <c r="K29" s="79" t="str">
        <f ca="1">IF(I29="","",IF(AND(I29&lt;&gt;"",J29="",I29&gt;=Personalstamm!$D$20),Personalstamm!$E$20,IF(AND(I29&lt;&gt;"",J29="",I29&gt;=Personalstamm!$D$19),Personalstamm!$E$19,IF(AND(I29&lt;&gt;"",J29&lt;Personalstamm!$E$20,I29&gt;=Personalstamm!$D$20),Personalstamm!$E$20-J29,IF(AND(I29&lt;&gt;"",J29&lt;Personalstamm!E$19,I29&gt;=Personalstamm!$D$19),Personalstamm!$E$19-J29,0)))))</f>
        <v/>
      </c>
      <c r="L29" s="79" t="str">
        <f t="shared" ca="1" si="7"/>
        <v/>
      </c>
      <c r="M29" s="93" t="str">
        <f t="shared" si="2"/>
        <v/>
      </c>
      <c r="N29" s="79" t="str">
        <f>IF(OR(M29="",M29="Bitte auswählen"),"",IF(M29="Feiertag",T29*U29,IF(M29="Gleittag",0,VLOOKUP(B29,Personalstamm!$D$8:$F$14,3,FALSE))))</f>
        <v/>
      </c>
      <c r="O29" s="79">
        <f>VLOOKUP(B29,Personalstamm!$D$8:$E$14,2,FALSE)</f>
        <v>8</v>
      </c>
      <c r="P29" s="79" t="str">
        <f t="shared" ca="1" si="3"/>
        <v/>
      </c>
      <c r="Q29" s="65">
        <f t="shared" ca="1" si="9"/>
        <v>0</v>
      </c>
      <c r="S29" s="69" t="str">
        <f>IF(COUNTIF(Allgemein!$H$8:$H$45,A29)&gt;0,"Feiertag","")</f>
        <v/>
      </c>
      <c r="T29" s="97" t="str">
        <f>IFERROR(VLOOKUP(A29,Allgemein!$H$8:$I$45,2,FALSE),"")</f>
        <v/>
      </c>
      <c r="U29" s="97">
        <f>VLOOKUP(B29,Personalstamm!$D$8:$F$14,3,FALSE)</f>
        <v>8</v>
      </c>
      <c r="V29" s="97" t="str">
        <f t="shared" si="8"/>
        <v/>
      </c>
      <c r="W29" s="69" t="str">
        <f t="shared" ca="1" si="4"/>
        <v/>
      </c>
      <c r="AB29" s="21"/>
    </row>
    <row r="30" spans="1:28" ht="15" customHeight="1" x14ac:dyDescent="0.3">
      <c r="A30" s="39">
        <v>46043</v>
      </c>
      <c r="B30" s="89" t="str">
        <f t="shared" si="5"/>
        <v>Mittwoch</v>
      </c>
      <c r="C30" s="90" t="str">
        <f t="shared" si="0"/>
        <v>Bitte auswählen</v>
      </c>
      <c r="D30" s="91"/>
      <c r="E30" s="91"/>
      <c r="F30" s="91"/>
      <c r="G30" s="91"/>
      <c r="H30" s="91"/>
      <c r="I30" s="79" t="str">
        <f t="shared" ca="1" si="1"/>
        <v/>
      </c>
      <c r="J30" s="79" t="str">
        <f t="shared" ca="1" si="6"/>
        <v/>
      </c>
      <c r="K30" s="79" t="str">
        <f ca="1">IF(I30="","",IF(AND(I30&lt;&gt;"",J30="",I30&gt;=Personalstamm!$D$20),Personalstamm!$E$20,IF(AND(I30&lt;&gt;"",J30="",I30&gt;=Personalstamm!$D$19),Personalstamm!$E$19,IF(AND(I30&lt;&gt;"",J30&lt;Personalstamm!$E$20,I30&gt;=Personalstamm!$D$20),Personalstamm!$E$20-J30,IF(AND(I30&lt;&gt;"",J30&lt;Personalstamm!E$19,I30&gt;=Personalstamm!$D$19),Personalstamm!$E$19-J30,0)))))</f>
        <v/>
      </c>
      <c r="L30" s="79" t="str">
        <f t="shared" ca="1" si="7"/>
        <v/>
      </c>
      <c r="M30" s="93" t="str">
        <f t="shared" si="2"/>
        <v/>
      </c>
      <c r="N30" s="79" t="str">
        <f>IF(OR(M30="",M30="Bitte auswählen"),"",IF(M30="Feiertag",T30*U30,IF(M30="Gleittag",0,VLOOKUP(B30,Personalstamm!$D$8:$F$14,3,FALSE))))</f>
        <v/>
      </c>
      <c r="O30" s="79">
        <f>VLOOKUP(B30,Personalstamm!$D$8:$E$14,2,FALSE)</f>
        <v>8</v>
      </c>
      <c r="P30" s="79" t="str">
        <f t="shared" ca="1" si="3"/>
        <v/>
      </c>
      <c r="Q30" s="65">
        <f t="shared" ca="1" si="9"/>
        <v>0</v>
      </c>
      <c r="S30" s="69" t="str">
        <f>IF(COUNTIF(Allgemein!$H$8:$H$45,A30)&gt;0,"Feiertag","")</f>
        <v/>
      </c>
      <c r="T30" s="97" t="str">
        <f>IFERROR(VLOOKUP(A30,Allgemein!$H$8:$I$45,2,FALSE),"")</f>
        <v/>
      </c>
      <c r="U30" s="97">
        <f>VLOOKUP(B30,Personalstamm!$D$8:$F$14,3,FALSE)</f>
        <v>8</v>
      </c>
      <c r="V30" s="97" t="str">
        <f t="shared" si="8"/>
        <v/>
      </c>
      <c r="W30" s="69" t="str">
        <f t="shared" ca="1" si="4"/>
        <v/>
      </c>
      <c r="AB30" s="21"/>
    </row>
    <row r="31" spans="1:28" ht="15" customHeight="1" x14ac:dyDescent="0.3">
      <c r="A31" s="39">
        <v>46044</v>
      </c>
      <c r="B31" s="89" t="str">
        <f t="shared" si="5"/>
        <v>Donnerstag</v>
      </c>
      <c r="C31" s="90" t="str">
        <f t="shared" si="0"/>
        <v>Bitte auswählen</v>
      </c>
      <c r="D31" s="91"/>
      <c r="E31" s="91"/>
      <c r="F31" s="91"/>
      <c r="G31" s="91"/>
      <c r="H31" s="91"/>
      <c r="I31" s="79" t="str">
        <f t="shared" ca="1" si="1"/>
        <v/>
      </c>
      <c r="J31" s="79" t="str">
        <f t="shared" ca="1" si="6"/>
        <v/>
      </c>
      <c r="K31" s="79" t="str">
        <f ca="1">IF(I31="","",IF(AND(I31&lt;&gt;"",J31="",I31&gt;=Personalstamm!$D$20),Personalstamm!$E$20,IF(AND(I31&lt;&gt;"",J31="",I31&gt;=Personalstamm!$D$19),Personalstamm!$E$19,IF(AND(I31&lt;&gt;"",J31&lt;Personalstamm!$E$20,I31&gt;=Personalstamm!$D$20),Personalstamm!$E$20-J31,IF(AND(I31&lt;&gt;"",J31&lt;Personalstamm!E$19,I31&gt;=Personalstamm!$D$19),Personalstamm!$E$19-J31,0)))))</f>
        <v/>
      </c>
      <c r="L31" s="79" t="str">
        <f t="shared" ca="1" si="7"/>
        <v/>
      </c>
      <c r="M31" s="93" t="str">
        <f t="shared" si="2"/>
        <v/>
      </c>
      <c r="N31" s="79" t="str">
        <f>IF(OR(M31="",M31="Bitte auswählen"),"",IF(M31="Feiertag",T31*U31,IF(M31="Gleittag",0,VLOOKUP(B31,Personalstamm!$D$8:$F$14,3,FALSE))))</f>
        <v/>
      </c>
      <c r="O31" s="79">
        <f>VLOOKUP(B31,Personalstamm!$D$8:$E$14,2,FALSE)</f>
        <v>8</v>
      </c>
      <c r="P31" s="79" t="str">
        <f t="shared" ca="1" si="3"/>
        <v/>
      </c>
      <c r="Q31" s="65">
        <f t="shared" ca="1" si="9"/>
        <v>0</v>
      </c>
      <c r="S31" s="69" t="str">
        <f>IF(COUNTIF(Allgemein!$H$8:$H$45,A31)&gt;0,"Feiertag","")</f>
        <v/>
      </c>
      <c r="T31" s="97" t="str">
        <f>IFERROR(VLOOKUP(A31,Allgemein!$H$8:$I$45,2,FALSE),"")</f>
        <v/>
      </c>
      <c r="U31" s="97">
        <f>VLOOKUP(B31,Personalstamm!$D$8:$F$14,3,FALSE)</f>
        <v>8</v>
      </c>
      <c r="V31" s="97" t="str">
        <f t="shared" si="8"/>
        <v/>
      </c>
      <c r="W31" s="69" t="str">
        <f t="shared" ca="1" si="4"/>
        <v/>
      </c>
      <c r="AB31" s="21"/>
    </row>
    <row r="32" spans="1:28" ht="15" customHeight="1" x14ac:dyDescent="0.3">
      <c r="A32" s="39">
        <v>46045</v>
      </c>
      <c r="B32" s="89" t="str">
        <f t="shared" si="5"/>
        <v>Freitag</v>
      </c>
      <c r="C32" s="90" t="str">
        <f t="shared" si="0"/>
        <v>Bitte auswählen</v>
      </c>
      <c r="D32" s="91"/>
      <c r="E32" s="91"/>
      <c r="F32" s="91"/>
      <c r="G32" s="91"/>
      <c r="H32" s="91"/>
      <c r="I32" s="79" t="str">
        <f t="shared" ca="1" si="1"/>
        <v/>
      </c>
      <c r="J32" s="79" t="str">
        <f t="shared" ca="1" si="6"/>
        <v/>
      </c>
      <c r="K32" s="79" t="str">
        <f ca="1">IF(I32="","",IF(AND(I32&lt;&gt;"",J32="",I32&gt;=Personalstamm!$D$20),Personalstamm!$E$20,IF(AND(I32&lt;&gt;"",J32="",I32&gt;=Personalstamm!$D$19),Personalstamm!$E$19,IF(AND(I32&lt;&gt;"",J32&lt;Personalstamm!$E$20,I32&gt;=Personalstamm!$D$20),Personalstamm!$E$20-J32,IF(AND(I32&lt;&gt;"",J32&lt;Personalstamm!E$19,I32&gt;=Personalstamm!$D$19),Personalstamm!$E$19-J32,0)))))</f>
        <v/>
      </c>
      <c r="L32" s="79" t="str">
        <f t="shared" ca="1" si="7"/>
        <v/>
      </c>
      <c r="M32" s="93" t="str">
        <f t="shared" si="2"/>
        <v/>
      </c>
      <c r="N32" s="79" t="str">
        <f>IF(OR(M32="",M32="Bitte auswählen"),"",IF(M32="Feiertag",T32*U32,IF(M32="Gleittag",0,VLOOKUP(B32,Personalstamm!$D$8:$F$14,3,FALSE))))</f>
        <v/>
      </c>
      <c r="O32" s="79">
        <f>VLOOKUP(B32,Personalstamm!$D$8:$E$14,2,FALSE)</f>
        <v>8</v>
      </c>
      <c r="P32" s="79" t="str">
        <f t="shared" ca="1" si="3"/>
        <v/>
      </c>
      <c r="Q32" s="65">
        <f t="shared" ca="1" si="9"/>
        <v>0</v>
      </c>
      <c r="S32" s="69" t="str">
        <f>IF(COUNTIF(Allgemein!$H$8:$H$45,A32)&gt;0,"Feiertag","")</f>
        <v/>
      </c>
      <c r="T32" s="97" t="str">
        <f>IFERROR(VLOOKUP(A32,Allgemein!$H$8:$I$45,2,FALSE),"")</f>
        <v/>
      </c>
      <c r="U32" s="97">
        <f>VLOOKUP(B32,Personalstamm!$D$8:$F$14,3,FALSE)</f>
        <v>8</v>
      </c>
      <c r="V32" s="97" t="str">
        <f t="shared" si="8"/>
        <v/>
      </c>
      <c r="W32" s="69" t="str">
        <f t="shared" ca="1" si="4"/>
        <v/>
      </c>
      <c r="AB32" s="21"/>
    </row>
    <row r="33" spans="1:28" ht="15" customHeight="1" x14ac:dyDescent="0.3">
      <c r="A33" s="39">
        <v>46046</v>
      </c>
      <c r="B33" s="89" t="str">
        <f t="shared" si="5"/>
        <v>Samstag</v>
      </c>
      <c r="C33" s="90" t="str">
        <f t="shared" si="0"/>
        <v>Wochenende</v>
      </c>
      <c r="D33" s="91"/>
      <c r="E33" s="91"/>
      <c r="F33" s="91"/>
      <c r="G33" s="91"/>
      <c r="H33" s="91"/>
      <c r="I33" s="79" t="str">
        <f t="shared" ca="1" si="1"/>
        <v/>
      </c>
      <c r="J33" s="79" t="str">
        <f t="shared" ca="1" si="6"/>
        <v/>
      </c>
      <c r="K33" s="79" t="str">
        <f ca="1">IF(I33="","",IF(AND(I33&lt;&gt;"",J33="",I33&gt;=Personalstamm!$D$20),Personalstamm!$E$20,IF(AND(I33&lt;&gt;"",J33="",I33&gt;=Personalstamm!$D$19),Personalstamm!$E$19,IF(AND(I33&lt;&gt;"",J33&lt;Personalstamm!$E$20,I33&gt;=Personalstamm!$D$20),Personalstamm!$E$20-J33,IF(AND(I33&lt;&gt;"",J33&lt;Personalstamm!E$19,I33&gt;=Personalstamm!$D$19),Personalstamm!$E$19-J33,0)))))</f>
        <v/>
      </c>
      <c r="L33" s="79" t="str">
        <f t="shared" ca="1" si="7"/>
        <v/>
      </c>
      <c r="M33" s="93" t="str">
        <f t="shared" si="2"/>
        <v/>
      </c>
      <c r="N33" s="79" t="str">
        <f>IF(OR(M33="",M33="Bitte auswählen"),"",IF(M33="Feiertag",T33*U33,IF(M33="Gleittag",0,VLOOKUP(B33,Personalstamm!$D$8:$F$14,3,FALSE))))</f>
        <v/>
      </c>
      <c r="O33" s="79">
        <f>VLOOKUP(B33,Personalstamm!$D$8:$E$14,2,FALSE)</f>
        <v>0</v>
      </c>
      <c r="P33" s="79" t="str">
        <f t="shared" ca="1" si="3"/>
        <v/>
      </c>
      <c r="Q33" s="65">
        <f t="shared" ca="1" si="9"/>
        <v>0</v>
      </c>
      <c r="S33" s="69" t="str">
        <f>IF(COUNTIF(Allgemein!$H$8:$H$45,A33)&gt;0,"Feiertag","")</f>
        <v/>
      </c>
      <c r="T33" s="97" t="str">
        <f>IFERROR(VLOOKUP(A33,Allgemein!$H$8:$I$45,2,FALSE),"")</f>
        <v/>
      </c>
      <c r="U33" s="97">
        <f>VLOOKUP(B33,Personalstamm!$D$8:$F$14,3,FALSE)</f>
        <v>0</v>
      </c>
      <c r="V33" s="97" t="str">
        <f t="shared" si="8"/>
        <v/>
      </c>
      <c r="W33" s="69" t="str">
        <f t="shared" ca="1" si="4"/>
        <v/>
      </c>
      <c r="AB33" s="21"/>
    </row>
    <row r="34" spans="1:28" ht="15" customHeight="1" x14ac:dyDescent="0.3">
      <c r="A34" s="39">
        <v>46047</v>
      </c>
      <c r="B34" s="89" t="str">
        <f t="shared" si="5"/>
        <v>Sonntag</v>
      </c>
      <c r="C34" s="90" t="str">
        <f t="shared" si="0"/>
        <v>Wochenende</v>
      </c>
      <c r="D34" s="91"/>
      <c r="E34" s="91"/>
      <c r="F34" s="91"/>
      <c r="G34" s="91"/>
      <c r="H34" s="91"/>
      <c r="I34" s="79" t="str">
        <f t="shared" ca="1" si="1"/>
        <v/>
      </c>
      <c r="J34" s="79" t="str">
        <f t="shared" ca="1" si="6"/>
        <v/>
      </c>
      <c r="K34" s="79" t="str">
        <f ca="1">IF(I34="","",IF(AND(I34&lt;&gt;"",J34="",I34&gt;=Personalstamm!$D$20),Personalstamm!$E$20,IF(AND(I34&lt;&gt;"",J34="",I34&gt;=Personalstamm!$D$19),Personalstamm!$E$19,IF(AND(I34&lt;&gt;"",J34&lt;Personalstamm!$E$20,I34&gt;=Personalstamm!$D$20),Personalstamm!$E$20-J34,IF(AND(I34&lt;&gt;"",J34&lt;Personalstamm!E$19,I34&gt;=Personalstamm!$D$19),Personalstamm!$E$19-J34,0)))))</f>
        <v/>
      </c>
      <c r="L34" s="79" t="str">
        <f t="shared" ca="1" si="7"/>
        <v/>
      </c>
      <c r="M34" s="93" t="str">
        <f t="shared" si="2"/>
        <v/>
      </c>
      <c r="N34" s="79" t="str">
        <f>IF(OR(M34="",M34="Bitte auswählen"),"",IF(M34="Feiertag",T34*U34,IF(M34="Gleittag",0,VLOOKUP(B34,Personalstamm!$D$8:$F$14,3,FALSE))))</f>
        <v/>
      </c>
      <c r="O34" s="79">
        <f>VLOOKUP(B34,Personalstamm!$D$8:$E$14,2,FALSE)</f>
        <v>0</v>
      </c>
      <c r="P34" s="79" t="str">
        <f t="shared" ca="1" si="3"/>
        <v/>
      </c>
      <c r="Q34" s="65">
        <f t="shared" ca="1" si="9"/>
        <v>0</v>
      </c>
      <c r="S34" s="69" t="str">
        <f>IF(COUNTIF(Allgemein!$H$8:$H$45,A34)&gt;0,"Feiertag","")</f>
        <v/>
      </c>
      <c r="T34" s="97" t="str">
        <f>IFERROR(VLOOKUP(A34,Allgemein!$H$8:$I$45,2,FALSE),"")</f>
        <v/>
      </c>
      <c r="U34" s="97">
        <f>VLOOKUP(B34,Personalstamm!$D$8:$F$14,3,FALSE)</f>
        <v>0</v>
      </c>
      <c r="V34" s="97" t="str">
        <f t="shared" si="8"/>
        <v/>
      </c>
      <c r="W34" s="69" t="str">
        <f t="shared" ca="1" si="4"/>
        <v/>
      </c>
      <c r="AB34" s="21"/>
    </row>
    <row r="35" spans="1:28" ht="15" customHeight="1" x14ac:dyDescent="0.3">
      <c r="A35" s="39">
        <v>46048</v>
      </c>
      <c r="B35" s="89" t="str">
        <f t="shared" si="5"/>
        <v>Montag</v>
      </c>
      <c r="C35" s="90" t="str">
        <f t="shared" si="0"/>
        <v>Bitte auswählen</v>
      </c>
      <c r="D35" s="91"/>
      <c r="E35" s="91"/>
      <c r="F35" s="91"/>
      <c r="G35" s="91"/>
      <c r="H35" s="91"/>
      <c r="I35" s="79" t="str">
        <f t="shared" ca="1" si="1"/>
        <v/>
      </c>
      <c r="J35" s="79" t="str">
        <f t="shared" ca="1" si="6"/>
        <v/>
      </c>
      <c r="K35" s="79" t="str">
        <f ca="1">IF(I35="","",IF(AND(I35&lt;&gt;"",J35="",I35&gt;=Personalstamm!$D$20),Personalstamm!$E$20,IF(AND(I35&lt;&gt;"",J35="",I35&gt;=Personalstamm!$D$19),Personalstamm!$E$19,IF(AND(I35&lt;&gt;"",J35&lt;Personalstamm!$E$20,I35&gt;=Personalstamm!$D$20),Personalstamm!$E$20-J35,IF(AND(I35&lt;&gt;"",J35&lt;Personalstamm!E$19,I35&gt;=Personalstamm!$D$19),Personalstamm!$E$19-J35,0)))))</f>
        <v/>
      </c>
      <c r="L35" s="79" t="str">
        <f t="shared" ca="1" si="7"/>
        <v/>
      </c>
      <c r="M35" s="93" t="str">
        <f t="shared" si="2"/>
        <v/>
      </c>
      <c r="N35" s="79" t="str">
        <f>IF(OR(M35="",M35="Bitte auswählen"),"",IF(M35="Feiertag",T35*U35,IF(M35="Gleittag",0,VLOOKUP(B35,Personalstamm!$D$8:$F$14,3,FALSE))))</f>
        <v/>
      </c>
      <c r="O35" s="79">
        <f>VLOOKUP(B35,Personalstamm!$D$8:$E$14,2,FALSE)</f>
        <v>8</v>
      </c>
      <c r="P35" s="79" t="str">
        <f t="shared" ca="1" si="3"/>
        <v/>
      </c>
      <c r="Q35" s="65">
        <f t="shared" ca="1" si="9"/>
        <v>0</v>
      </c>
      <c r="S35" s="69" t="str">
        <f>IF(COUNTIF(Allgemein!$H$8:$H$45,A35)&gt;0,"Feiertag","")</f>
        <v/>
      </c>
      <c r="T35" s="97" t="str">
        <f>IFERROR(VLOOKUP(A35,Allgemein!$H$8:$I$45,2,FALSE),"")</f>
        <v/>
      </c>
      <c r="U35" s="97">
        <f>VLOOKUP(B35,Personalstamm!$D$8:$F$14,3,FALSE)</f>
        <v>8</v>
      </c>
      <c r="V35" s="97" t="str">
        <f t="shared" si="8"/>
        <v/>
      </c>
      <c r="W35" s="69" t="str">
        <f t="shared" ca="1" si="4"/>
        <v/>
      </c>
      <c r="AB35" s="21"/>
    </row>
    <row r="36" spans="1:28" ht="15" customHeight="1" x14ac:dyDescent="0.3">
      <c r="A36" s="39">
        <v>46049</v>
      </c>
      <c r="B36" s="89" t="str">
        <f t="shared" si="5"/>
        <v>Dienstag</v>
      </c>
      <c r="C36" s="90" t="str">
        <f t="shared" si="0"/>
        <v>Bitte auswählen</v>
      </c>
      <c r="D36" s="91"/>
      <c r="E36" s="91"/>
      <c r="F36" s="91"/>
      <c r="G36" s="91"/>
      <c r="H36" s="91"/>
      <c r="I36" s="79" t="str">
        <f t="shared" ca="1" si="1"/>
        <v/>
      </c>
      <c r="J36" s="79" t="str">
        <f t="shared" ca="1" si="6"/>
        <v/>
      </c>
      <c r="K36" s="79" t="str">
        <f ca="1">IF(I36="","",IF(AND(I36&lt;&gt;"",J36="",I36&gt;=Personalstamm!$D$20),Personalstamm!$E$20,IF(AND(I36&lt;&gt;"",J36="",I36&gt;=Personalstamm!$D$19),Personalstamm!$E$19,IF(AND(I36&lt;&gt;"",J36&lt;Personalstamm!$E$20,I36&gt;=Personalstamm!$D$20),Personalstamm!$E$20-J36,IF(AND(I36&lt;&gt;"",J36&lt;Personalstamm!E$19,I36&gt;=Personalstamm!$D$19),Personalstamm!$E$19-J36,0)))))</f>
        <v/>
      </c>
      <c r="L36" s="79" t="str">
        <f t="shared" ca="1" si="7"/>
        <v/>
      </c>
      <c r="M36" s="93" t="str">
        <f t="shared" si="2"/>
        <v/>
      </c>
      <c r="N36" s="79" t="str">
        <f>IF(OR(M36="",M36="Bitte auswählen"),"",IF(M36="Feiertag",T36*U36,IF(M36="Gleittag",0,VLOOKUP(B36,Personalstamm!$D$8:$F$14,3,FALSE))))</f>
        <v/>
      </c>
      <c r="O36" s="79">
        <f>VLOOKUP(B36,Personalstamm!$D$8:$E$14,2,FALSE)</f>
        <v>8</v>
      </c>
      <c r="P36" s="79" t="str">
        <f t="shared" ca="1" si="3"/>
        <v/>
      </c>
      <c r="Q36" s="65">
        <f t="shared" ca="1" si="9"/>
        <v>0</v>
      </c>
      <c r="S36" s="69" t="str">
        <f>IF(COUNTIF(Allgemein!$H$8:$H$45,A36)&gt;0,"Feiertag","")</f>
        <v/>
      </c>
      <c r="T36" s="97" t="str">
        <f>IFERROR(VLOOKUP(A36,Allgemein!$H$8:$I$45,2,FALSE),"")</f>
        <v/>
      </c>
      <c r="U36" s="97">
        <f>VLOOKUP(B36,Personalstamm!$D$8:$F$14,3,FALSE)</f>
        <v>8</v>
      </c>
      <c r="V36" s="97" t="str">
        <f t="shared" si="8"/>
        <v/>
      </c>
      <c r="W36" s="69" t="str">
        <f t="shared" ca="1" si="4"/>
        <v/>
      </c>
      <c r="AB36" s="21"/>
    </row>
    <row r="37" spans="1:28" ht="15" customHeight="1" x14ac:dyDescent="0.3">
      <c r="A37" s="39">
        <v>46050</v>
      </c>
      <c r="B37" s="89" t="str">
        <f t="shared" si="5"/>
        <v>Mittwoch</v>
      </c>
      <c r="C37" s="90" t="str">
        <f t="shared" si="0"/>
        <v>Bitte auswählen</v>
      </c>
      <c r="D37" s="91"/>
      <c r="E37" s="91"/>
      <c r="F37" s="91"/>
      <c r="G37" s="91"/>
      <c r="H37" s="91"/>
      <c r="I37" s="79" t="str">
        <f t="shared" ca="1" si="1"/>
        <v/>
      </c>
      <c r="J37" s="79" t="str">
        <f t="shared" ca="1" si="6"/>
        <v/>
      </c>
      <c r="K37" s="79" t="str">
        <f ca="1">IF(I37="","",IF(AND(I37&lt;&gt;"",J37="",I37&gt;=Personalstamm!$D$20),Personalstamm!$E$20,IF(AND(I37&lt;&gt;"",J37="",I37&gt;=Personalstamm!$D$19),Personalstamm!$E$19,IF(AND(I37&lt;&gt;"",J37&lt;Personalstamm!$E$20,I37&gt;=Personalstamm!$D$20),Personalstamm!$E$20-J37,IF(AND(I37&lt;&gt;"",J37&lt;Personalstamm!E$19,I37&gt;=Personalstamm!$D$19),Personalstamm!$E$19-J37,0)))))</f>
        <v/>
      </c>
      <c r="L37" s="79" t="str">
        <f t="shared" ca="1" si="7"/>
        <v/>
      </c>
      <c r="M37" s="93" t="str">
        <f t="shared" si="2"/>
        <v/>
      </c>
      <c r="N37" s="79" t="str">
        <f>IF(OR(M37="",M37="Bitte auswählen"),"",IF(M37="Feiertag",T37*U37,IF(M37="Gleittag",0,VLOOKUP(B37,Personalstamm!$D$8:$F$14,3,FALSE))))</f>
        <v/>
      </c>
      <c r="O37" s="79">
        <f>VLOOKUP(B37,Personalstamm!$D$8:$E$14,2,FALSE)</f>
        <v>8</v>
      </c>
      <c r="P37" s="79" t="str">
        <f t="shared" ca="1" si="3"/>
        <v/>
      </c>
      <c r="Q37" s="65">
        <f t="shared" ca="1" si="9"/>
        <v>0</v>
      </c>
      <c r="S37" s="69" t="str">
        <f>IF(COUNTIF(Allgemein!$H$8:$H$45,A37)&gt;0,"Feiertag","")</f>
        <v/>
      </c>
      <c r="T37" s="97" t="str">
        <f>IFERROR(VLOOKUP(A37,Allgemein!$H$8:$I$45,2,FALSE),"")</f>
        <v/>
      </c>
      <c r="U37" s="97">
        <f>VLOOKUP(B37,Personalstamm!$D$8:$F$14,3,FALSE)</f>
        <v>8</v>
      </c>
      <c r="V37" s="97" t="str">
        <f t="shared" si="8"/>
        <v/>
      </c>
      <c r="W37" s="69" t="str">
        <f t="shared" ca="1" si="4"/>
        <v/>
      </c>
      <c r="AB37" s="21"/>
    </row>
    <row r="38" spans="1:28" ht="15" customHeight="1" x14ac:dyDescent="0.3">
      <c r="A38" s="39">
        <v>46051</v>
      </c>
      <c r="B38" s="89" t="str">
        <f t="shared" si="5"/>
        <v>Donnerstag</v>
      </c>
      <c r="C38" s="90" t="str">
        <f t="shared" si="0"/>
        <v>Bitte auswählen</v>
      </c>
      <c r="D38" s="91"/>
      <c r="E38" s="91"/>
      <c r="F38" s="91"/>
      <c r="G38" s="91"/>
      <c r="H38" s="91"/>
      <c r="I38" s="79" t="str">
        <f t="shared" ca="1" si="1"/>
        <v/>
      </c>
      <c r="J38" s="79" t="str">
        <f t="shared" ca="1" si="6"/>
        <v/>
      </c>
      <c r="K38" s="79" t="str">
        <f ca="1">IF(I38="","",IF(AND(I38&lt;&gt;"",J38="",I38&gt;=Personalstamm!$D$20),Personalstamm!$E$20,IF(AND(I38&lt;&gt;"",J38="",I38&gt;=Personalstamm!$D$19),Personalstamm!$E$19,IF(AND(I38&lt;&gt;"",J38&lt;Personalstamm!$E$20,I38&gt;=Personalstamm!$D$20),Personalstamm!$E$20-J38,IF(AND(I38&lt;&gt;"",J38&lt;Personalstamm!E$19,I38&gt;=Personalstamm!$D$19),Personalstamm!$E$19-J38,0)))))</f>
        <v/>
      </c>
      <c r="L38" s="79" t="str">
        <f t="shared" ca="1" si="7"/>
        <v/>
      </c>
      <c r="M38" s="93" t="str">
        <f t="shared" si="2"/>
        <v/>
      </c>
      <c r="N38" s="79" t="str">
        <f>IF(OR(M38="",M38="Bitte auswählen"),"",IF(M38="Feiertag",T38*U38,IF(M38="Gleittag",0,VLOOKUP(B38,Personalstamm!$D$8:$F$14,3,FALSE))))</f>
        <v/>
      </c>
      <c r="O38" s="79">
        <f>VLOOKUP(B38,Personalstamm!$D$8:$E$14,2,FALSE)</f>
        <v>8</v>
      </c>
      <c r="P38" s="79" t="str">
        <f t="shared" ca="1" si="3"/>
        <v/>
      </c>
      <c r="Q38" s="65">
        <f t="shared" ca="1" si="9"/>
        <v>0</v>
      </c>
      <c r="S38" s="69" t="str">
        <f>IF(COUNTIF(Allgemein!$H$8:$H$45,A38)&gt;0,"Feiertag","")</f>
        <v/>
      </c>
      <c r="T38" s="97" t="str">
        <f>IFERROR(VLOOKUP(A38,Allgemein!$H$8:$I$45,2,FALSE),"")</f>
        <v/>
      </c>
      <c r="U38" s="97">
        <f>VLOOKUP(B38,Personalstamm!$D$8:$F$14,3,FALSE)</f>
        <v>8</v>
      </c>
      <c r="V38" s="97" t="str">
        <f t="shared" si="8"/>
        <v/>
      </c>
      <c r="W38" s="69" t="str">
        <f t="shared" ca="1" si="4"/>
        <v/>
      </c>
      <c r="AB38" s="21"/>
    </row>
    <row r="39" spans="1:28" ht="15" customHeight="1" x14ac:dyDescent="0.3">
      <c r="A39" s="39">
        <v>46052</v>
      </c>
      <c r="B39" s="89" t="str">
        <f t="shared" si="5"/>
        <v>Freitag</v>
      </c>
      <c r="C39" s="90" t="str">
        <f t="shared" si="0"/>
        <v>Bitte auswählen</v>
      </c>
      <c r="D39" s="91"/>
      <c r="E39" s="91"/>
      <c r="F39" s="91"/>
      <c r="G39" s="91"/>
      <c r="H39" s="91"/>
      <c r="I39" s="79" t="str">
        <f t="shared" ca="1" si="1"/>
        <v/>
      </c>
      <c r="J39" s="79" t="str">
        <f t="shared" ca="1" si="6"/>
        <v/>
      </c>
      <c r="K39" s="79" t="str">
        <f ca="1">IF(I39="","",IF(AND(I39&lt;&gt;"",J39="",I39&gt;=Personalstamm!$D$20),Personalstamm!$E$20,IF(AND(I39&lt;&gt;"",J39="",I39&gt;=Personalstamm!$D$19),Personalstamm!$E$19,IF(AND(I39&lt;&gt;"",J39&lt;Personalstamm!$E$20,I39&gt;=Personalstamm!$D$20),Personalstamm!$E$20-J39,IF(AND(I39&lt;&gt;"",J39&lt;Personalstamm!E$19,I39&gt;=Personalstamm!$D$19),Personalstamm!$E$19-J39,0)))))</f>
        <v/>
      </c>
      <c r="L39" s="79" t="str">
        <f t="shared" ca="1" si="7"/>
        <v/>
      </c>
      <c r="M39" s="93" t="str">
        <f t="shared" si="2"/>
        <v/>
      </c>
      <c r="N39" s="79" t="str">
        <f>IF(OR(M39="",M39="Bitte auswählen"),"",IF(M39="Feiertag",T39*U39,IF(M39="Gleittag",0,VLOOKUP(B39,Personalstamm!$D$8:$F$14,3,FALSE))))</f>
        <v/>
      </c>
      <c r="O39" s="79">
        <f>VLOOKUP(B39,Personalstamm!$D$8:$E$14,2,FALSE)</f>
        <v>8</v>
      </c>
      <c r="P39" s="79" t="str">
        <f t="shared" ca="1" si="3"/>
        <v/>
      </c>
      <c r="Q39" s="65">
        <f t="shared" ca="1" si="9"/>
        <v>0</v>
      </c>
      <c r="S39" s="69" t="str">
        <f>IF(COUNTIF(Allgemein!$H$8:$H$45,A39)&gt;0,"Feiertag","")</f>
        <v/>
      </c>
      <c r="T39" s="97" t="str">
        <f>IFERROR(VLOOKUP(A39,Allgemein!$H$8:$I$45,2,FALSE),"")</f>
        <v/>
      </c>
      <c r="U39" s="97">
        <f>VLOOKUP(B39,Personalstamm!$D$8:$F$14,3,FALSE)</f>
        <v>8</v>
      </c>
      <c r="V39" s="97" t="str">
        <f t="shared" si="8"/>
        <v/>
      </c>
      <c r="W39" s="69" t="str">
        <f t="shared" ca="1" si="4"/>
        <v/>
      </c>
      <c r="AB39" s="21"/>
    </row>
    <row r="40" spans="1:28" ht="15" customHeight="1" thickBot="1" x14ac:dyDescent="0.35">
      <c r="A40" s="39">
        <v>46053</v>
      </c>
      <c r="B40" s="89" t="str">
        <f t="shared" si="5"/>
        <v>Samstag</v>
      </c>
      <c r="C40" s="90" t="str">
        <f t="shared" si="0"/>
        <v>Wochenende</v>
      </c>
      <c r="D40" s="91"/>
      <c r="E40" s="92"/>
      <c r="F40" s="92"/>
      <c r="G40" s="92"/>
      <c r="H40" s="92"/>
      <c r="I40" s="79" t="str">
        <f t="shared" ca="1" si="1"/>
        <v/>
      </c>
      <c r="J40" s="79" t="str">
        <f t="shared" ca="1" si="6"/>
        <v/>
      </c>
      <c r="K40" s="79" t="str">
        <f ca="1">IF(I40="","",IF(AND(I40&lt;&gt;"",J40="",I40&gt;=Personalstamm!$D$20),Personalstamm!$E$20,IF(AND(I40&lt;&gt;"",J40="",I40&gt;=Personalstamm!$D$19),Personalstamm!$E$19,IF(AND(I40&lt;&gt;"",J40&lt;Personalstamm!$E$20,I40&gt;=Personalstamm!$D$20),Personalstamm!$E$20-J40,IF(AND(I40&lt;&gt;"",J40&lt;Personalstamm!E$19,I40&gt;=Personalstamm!$D$19),Personalstamm!$E$19-J40,0)))))</f>
        <v/>
      </c>
      <c r="L40" s="79" t="str">
        <f t="shared" ca="1" si="7"/>
        <v/>
      </c>
      <c r="M40" s="93" t="str">
        <f t="shared" si="2"/>
        <v/>
      </c>
      <c r="N40" s="79" t="str">
        <f>IF(OR(M40="",M40="Bitte auswählen"),"",IF(M40="Feiertag",T40*U40,IF(M40="Gleittag",0,VLOOKUP(B40,Personalstamm!$D$8:$F$14,3,FALSE))))</f>
        <v/>
      </c>
      <c r="O40" s="79">
        <f>VLOOKUP(B40,Personalstamm!$D$8:$E$14,2,FALSE)</f>
        <v>0</v>
      </c>
      <c r="P40" s="79" t="str">
        <f t="shared" ca="1" si="3"/>
        <v/>
      </c>
      <c r="Q40" s="65">
        <f t="shared" ca="1" si="9"/>
        <v>0</v>
      </c>
      <c r="S40" s="69" t="str">
        <f>IF(COUNTIF(Allgemein!$H$8:$H$45,A40)&gt;0,"Feiertag","")</f>
        <v/>
      </c>
      <c r="T40" s="97" t="str">
        <f>IFERROR(VLOOKUP(A40,Allgemein!$H$8:$I$45,2,FALSE),"")</f>
        <v/>
      </c>
      <c r="U40" s="97">
        <f>VLOOKUP(B40,Personalstamm!$D$8:$F$14,3,FALSE)</f>
        <v>0</v>
      </c>
      <c r="V40" s="97" t="str">
        <f t="shared" si="8"/>
        <v/>
      </c>
      <c r="W40" s="69" t="str">
        <f t="shared" ca="1" si="4"/>
        <v/>
      </c>
      <c r="AB40" s="21"/>
    </row>
    <row r="41" spans="1:28" ht="15" customHeight="1" thickBot="1" x14ac:dyDescent="0.35">
      <c r="A41" s="29" t="s">
        <v>57</v>
      </c>
      <c r="B41" s="108"/>
      <c r="C41" s="108"/>
      <c r="D41" s="30"/>
      <c r="E41" s="30"/>
      <c r="F41" s="30"/>
      <c r="G41" s="30"/>
      <c r="H41" s="30"/>
      <c r="I41" s="61">
        <f ca="1">SUM(I10:I40)</f>
        <v>0</v>
      </c>
      <c r="J41" s="61">
        <f ca="1">SUM(J10:J40)</f>
        <v>0</v>
      </c>
      <c r="K41" s="61">
        <f ca="1">SUM(K10:K40)</f>
        <v>0</v>
      </c>
      <c r="L41" s="61">
        <f ca="1">SUM(L10:L40)</f>
        <v>0</v>
      </c>
      <c r="M41" s="109"/>
      <c r="N41" s="61">
        <f>SUM(N10:N40)</f>
        <v>16</v>
      </c>
      <c r="O41" s="61">
        <f>SUM(O10:O40)</f>
        <v>176</v>
      </c>
      <c r="P41" s="61">
        <f ca="1">SUM(P10:P40)</f>
        <v>0</v>
      </c>
      <c r="Q41" s="33"/>
      <c r="T41" s="98"/>
      <c r="AB41" s="21"/>
    </row>
    <row r="42" spans="1:28" ht="15" customHeight="1" thickBot="1" x14ac:dyDescent="0.35">
      <c r="T42" s="98"/>
      <c r="AB42" s="21"/>
    </row>
    <row r="43" spans="1:28" ht="15" customHeight="1" thickBot="1" x14ac:dyDescent="0.35">
      <c r="A43" s="28" t="s">
        <v>40</v>
      </c>
      <c r="B43" s="31" t="s">
        <v>164</v>
      </c>
      <c r="D43" s="29" t="s">
        <v>59</v>
      </c>
      <c r="E43" s="30" t="s">
        <v>164</v>
      </c>
      <c r="F43" s="31" t="s">
        <v>165</v>
      </c>
      <c r="G43" s="21"/>
      <c r="H43" s="94" t="s">
        <v>167</v>
      </c>
      <c r="I43" s="94" t="s">
        <v>174</v>
      </c>
      <c r="K43" s="21"/>
      <c r="L43" s="21"/>
      <c r="M43" s="21"/>
      <c r="N43" s="21"/>
      <c r="O43" s="21"/>
      <c r="P43" s="21"/>
      <c r="Q43" s="21"/>
      <c r="R43" s="51"/>
      <c r="T43" s="98"/>
      <c r="AB43" s="21"/>
    </row>
    <row r="44" spans="1:28" ht="15" customHeight="1" x14ac:dyDescent="0.3">
      <c r="A44" s="45" t="s">
        <v>111</v>
      </c>
      <c r="B44" s="79">
        <f>COUNTIF($C$10:$C$40,"*")</f>
        <v>31</v>
      </c>
      <c r="D44" s="46" t="s">
        <v>27</v>
      </c>
      <c r="E44" s="79">
        <f>COUNTIF($M$10:$M$40,Allgemein!$I$50)</f>
        <v>0</v>
      </c>
      <c r="F44" s="79">
        <f>SUMIF($M$10:$M$40,Allgemein!$I$50,$N$10:$N$40)</f>
        <v>0</v>
      </c>
      <c r="G44" s="21"/>
      <c r="H44" s="95">
        <f ca="1">COUNTIFS($A$10:$A$40,"&lt;"&amp;TODAY(),$M$10:$M$40,"Urlaub")</f>
        <v>0</v>
      </c>
      <c r="I44" s="96">
        <f ca="1">COUNTIFS($A$10:$A$40,"&gt;="&amp;TODAY(),$M$10:$M$40,"Urlaub")</f>
        <v>0</v>
      </c>
      <c r="K44" s="21"/>
      <c r="L44" s="21"/>
      <c r="M44" s="21"/>
      <c r="N44" s="21"/>
      <c r="O44" s="21"/>
      <c r="P44" s="21"/>
      <c r="Q44" s="21"/>
      <c r="T44" s="98"/>
      <c r="AB44" s="21"/>
    </row>
    <row r="45" spans="1:28" ht="15" customHeight="1" x14ac:dyDescent="0.3">
      <c r="A45" s="23" t="s">
        <v>65</v>
      </c>
      <c r="B45" s="65">
        <f>COUNTIF($C$10:$C$40,Allgemein!$G$50)</f>
        <v>0</v>
      </c>
      <c r="D45" s="19" t="s">
        <v>62</v>
      </c>
      <c r="E45" s="65">
        <f>COUNTIF($M$10:$M$40,Allgemein!$I$51)</f>
        <v>0</v>
      </c>
      <c r="F45" s="65">
        <f>SUMIF($M$10:$M$40,Allgemein!$I$51,$N$10:$N$40)</f>
        <v>0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T45" s="98"/>
      <c r="AB45" s="21"/>
    </row>
    <row r="46" spans="1:28" ht="15" customHeight="1" x14ac:dyDescent="0.3">
      <c r="A46" s="23" t="s">
        <v>58</v>
      </c>
      <c r="B46" s="65">
        <f>COUNTIF($C$10:$C$40,Allgemein!$G$51)</f>
        <v>2</v>
      </c>
      <c r="D46" s="19" t="s">
        <v>28</v>
      </c>
      <c r="E46" s="65">
        <f>COUNTIF($M$10:$M$40,Allgemein!$I$52)</f>
        <v>0</v>
      </c>
      <c r="F46" s="65">
        <f>SUMIF($M$10:$M$40,Allgemein!$I$52,$N$10:$N$40)</f>
        <v>0</v>
      </c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AB46" s="21"/>
    </row>
    <row r="47" spans="1:28" ht="15" customHeight="1" x14ac:dyDescent="0.3">
      <c r="A47" s="23" t="s">
        <v>60</v>
      </c>
      <c r="B47" s="65">
        <f>COUNTIF($C$10:$C$40,Allgemein!$G$52)</f>
        <v>9</v>
      </c>
      <c r="D47" s="19" t="s">
        <v>29</v>
      </c>
      <c r="E47" s="65">
        <f>COUNTIF($M$10:$M$40,Allgemein!$I$53)</f>
        <v>0</v>
      </c>
      <c r="F47" s="65">
        <f>SUMIF($M$10:$M$40,Allgemein!$I$53,$N$10:$N$40)</f>
        <v>0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AB47" s="21"/>
    </row>
    <row r="48" spans="1:28" ht="15" customHeight="1" x14ac:dyDescent="0.3">
      <c r="A48" s="23" t="s">
        <v>163</v>
      </c>
      <c r="B48" s="65">
        <f>COUNTIF($C$10:$C$40,Allgemein!$G$49)</f>
        <v>20</v>
      </c>
      <c r="D48" s="19" t="s">
        <v>30</v>
      </c>
      <c r="E48" s="65">
        <f>COUNTIF($M$10:$M$40,Allgemein!$I$54)</f>
        <v>0</v>
      </c>
      <c r="F48" s="65">
        <f>SUMIF($M$10:$M$40,Allgemein!$I$54,$N$10:$N$40)</f>
        <v>0</v>
      </c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AB48" s="21"/>
    </row>
    <row r="49" spans="4:28" ht="15" customHeight="1" x14ac:dyDescent="0.3">
      <c r="D49" s="18" t="s">
        <v>168</v>
      </c>
      <c r="E49" s="65">
        <f>COUNTIF($M$10:$M$40,Allgemein!$I$55)</f>
        <v>0</v>
      </c>
      <c r="F49" s="65">
        <f>SUMIF($M$10:$M$40,Allgemein!$I$55,$N$10:$N$40)</f>
        <v>0</v>
      </c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AB49" s="21"/>
    </row>
    <row r="50" spans="4:28" ht="15" customHeight="1" x14ac:dyDescent="0.3">
      <c r="D50" s="19" t="s">
        <v>31</v>
      </c>
      <c r="E50" s="65">
        <f>COUNTIF($M$10:$M$40,Allgemein!$I$56)</f>
        <v>0</v>
      </c>
      <c r="F50" s="65">
        <f>SUMIF($M$10:$M$40,Allgemein!$I$56,$V$10:$V$40)</f>
        <v>0</v>
      </c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AB50" s="21"/>
    </row>
    <row r="51" spans="4:28" ht="15" customHeight="1" x14ac:dyDescent="0.3">
      <c r="D51" s="19" t="s">
        <v>32</v>
      </c>
      <c r="E51" s="65">
        <f>COUNTIF($M$10:$M$40,Allgemein!$I$57)</f>
        <v>0</v>
      </c>
      <c r="F51" s="65">
        <f>SUMIF($M$10:$M$40,Allgemein!$I$57,$N$10:$N$40)</f>
        <v>0</v>
      </c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</row>
    <row r="52" spans="4:28" ht="15" customHeight="1" x14ac:dyDescent="0.3">
      <c r="D52" s="19" t="s">
        <v>33</v>
      </c>
      <c r="E52" s="65">
        <f>COUNTIF($M$10:$M$40,Allgemein!$I$58)</f>
        <v>2</v>
      </c>
      <c r="F52" s="65">
        <f>SUMIF($M$10:$M$40,Allgemein!$I$58,$N$10:$N$40)</f>
        <v>16</v>
      </c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spans="4:28" ht="15" customHeight="1" x14ac:dyDescent="0.3">
      <c r="D53" s="19" t="s">
        <v>163</v>
      </c>
      <c r="E53" s="65">
        <f>COUNTIF($M$10:$M$40,Allgemein!$I$49)</f>
        <v>0</v>
      </c>
      <c r="F53" s="65">
        <f>SUMIF($M$10:$M$40,Allgemein!$I$49,$N$10:$N$40)</f>
        <v>0</v>
      </c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</row>
    <row r="54" spans="4:28" ht="15" customHeight="1" x14ac:dyDescent="0.3"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</row>
  </sheetData>
  <conditionalFormatting sqref="A44:B48 A10:Q40">
    <cfRule type="expression" dxfId="101" priority="21">
      <formula>MOD(ROW(),2)=0</formula>
    </cfRule>
  </conditionalFormatting>
  <conditionalFormatting sqref="D44:F53">
    <cfRule type="expression" dxfId="100" priority="2">
      <formula>MOD(ROW(),2)=0</formula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2" id="{7BE42DCD-79DA-4810-81A7-3C221D8AD9C9}">
            <xm:f>F7&lt;=Personalstamm!$E$25</xm:f>
            <x14:dxf>
              <fill>
                <patternFill>
                  <bgColor rgb="FFFFC000"/>
                </patternFill>
              </fill>
            </x14:dxf>
          </x14:cfRule>
          <x14:cfRule type="expression" priority="263" id="{B6955DDC-DD4B-43B2-B135-6908A0E48E3F}">
            <xm:f>F7&lt;=Personalstamm!$E$24</xm:f>
            <x14:dxf>
              <fill>
                <patternFill>
                  <bgColor rgb="FF00B050"/>
                </patternFill>
              </fill>
            </x14:dxf>
          </x14:cfRule>
          <x14:cfRule type="expression" priority="264" id="{4C876A1A-1992-46AE-BB74-67E4C90F6F7F}">
            <xm:f>F7&gt;=Personalstamm!$F$26</xm:f>
            <x14:dxf>
              <fill>
                <patternFill>
                  <bgColor rgb="FFFF0000"/>
                </patternFill>
              </fill>
            </x14:dxf>
          </x14:cfRule>
          <x14:cfRule type="expression" priority="265" id="{72959C63-C1C8-40C5-8B10-1DFF9CF9BC58}">
            <xm:f>F7&gt;=Personalstamm!$F$25</xm:f>
            <x14:dxf>
              <fill>
                <patternFill>
                  <bgColor rgb="FFFFC000"/>
                </patternFill>
              </fill>
            </x14:dxf>
          </x14:cfRule>
          <x14:cfRule type="expression" priority="266" id="{B9F68341-82C5-4851-85AF-9322E4BA9E38}">
            <xm:f>F7&gt;=Personalstamm!$F$24</xm:f>
            <x14:dxf>
              <fill>
                <patternFill>
                  <bgColor rgb="FF00B050"/>
                </patternFill>
              </fill>
            </x14:dxf>
          </x14:cfRule>
          <xm:sqref>F7 Q40</xm:sqref>
        </x14:conditionalFormatting>
        <x14:conditionalFormatting xmlns:xm="http://schemas.microsoft.com/office/excel/2006/main">
          <x14:cfRule type="expression" priority="261" id="{72C0881E-2FAC-4C33-9D58-06C85AF4F7D0}">
            <xm:f>F7&lt;=Personalstamm!$E$26</xm:f>
            <x14:dxf>
              <fill>
                <patternFill>
                  <bgColor rgb="FFFF0000"/>
                </patternFill>
              </fill>
            </x14:dxf>
          </x14:cfRule>
          <xm:sqref>Q40 F7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B3754875-2403-4AC8-835C-9C70E4767D30}">
          <x14:formula1>
            <xm:f>Allgemein!$G$49:$G$52</xm:f>
          </x14:formula1>
          <xm:sqref>C10:C40</xm:sqref>
        </x14:dataValidation>
        <x14:dataValidation type="list" allowBlank="1" showInputMessage="1" xr:uid="{20D0B0A6-7A67-4B23-B109-4495BB64D5B5}">
          <x14:formula1>
            <xm:f>Allgemein!$I$49:$I$57</xm:f>
          </x14:formula1>
          <xm:sqref>M10:M40</xm:sqref>
        </x14:dataValidation>
        <x14:dataValidation type="list" allowBlank="1" showInputMessage="1" showErrorMessage="1" xr:uid="{53DEC60C-2365-4746-A1A0-16EFCE60EEF5}">
          <x14:formula1>
            <xm:f>Allgemein!$H$49:$H$52</xm:f>
          </x14:formula1>
          <xm:sqref>D10:D40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03F49-241A-442B-A36C-B173753AC338}">
  <sheetPr>
    <tabColor rgb="FFEADEE3"/>
  </sheetPr>
  <dimension ref="A5:AA50"/>
  <sheetViews>
    <sheetView workbookViewId="0">
      <selection activeCell="A10" sqref="A10:A37"/>
    </sheetView>
  </sheetViews>
  <sheetFormatPr baseColWidth="10" defaultRowHeight="15" customHeight="1" x14ac:dyDescent="0.3"/>
  <cols>
    <col min="1" max="1" width="12.42578125" bestFit="1" customWidth="1"/>
    <col min="2" max="2" width="11.7109375" bestFit="1" customWidth="1"/>
    <col min="3" max="3" width="15.85546875" bestFit="1" customWidth="1"/>
    <col min="4" max="4" width="12.28515625" bestFit="1" customWidth="1"/>
    <col min="5" max="5" width="15.140625" bestFit="1" customWidth="1"/>
    <col min="6" max="6" width="14.7109375" bestFit="1" customWidth="1"/>
    <col min="7" max="7" width="10.85546875" bestFit="1" customWidth="1"/>
    <col min="8" max="8" width="15.85546875" bestFit="1" customWidth="1"/>
    <col min="9" max="9" width="15.42578125" bestFit="1" customWidth="1"/>
    <col min="10" max="10" width="10.7109375" bestFit="1" customWidth="1"/>
    <col min="11" max="11" width="13.28515625" bestFit="1" customWidth="1"/>
    <col min="12" max="12" width="14.5703125" bestFit="1" customWidth="1"/>
    <col min="13" max="13" width="12.28515625" bestFit="1" customWidth="1"/>
    <col min="14" max="14" width="12" bestFit="1" customWidth="1"/>
    <col min="15" max="15" width="11.5703125" bestFit="1" customWidth="1"/>
    <col min="16" max="16" width="11.140625" bestFit="1" customWidth="1"/>
    <col min="17" max="17" width="16.85546875" bestFit="1" customWidth="1"/>
    <col min="18" max="18" width="5.7109375" style="49" customWidth="1"/>
    <col min="19" max="19" width="6.5703125" style="49" bestFit="1" customWidth="1"/>
    <col min="20" max="20" width="14.140625" style="49" bestFit="1" customWidth="1"/>
    <col min="21" max="21" width="9.7109375" style="49" bestFit="1" customWidth="1"/>
    <col min="22" max="22" width="6" style="49" bestFit="1" customWidth="1"/>
    <col min="23" max="23" width="9.5703125" style="49" bestFit="1" customWidth="1"/>
    <col min="24" max="27" width="11.5703125" style="49"/>
  </cols>
  <sheetData>
    <row r="5" spans="1:27" s="21" customFormat="1" ht="15" customHeigh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s="21" customFormat="1" ht="15" customHeight="1" x14ac:dyDescent="0.3">
      <c r="A6" s="5" t="s">
        <v>56</v>
      </c>
      <c r="B6" s="99">
        <f ca="1">Jan.!$F$6</f>
        <v>30</v>
      </c>
      <c r="C6" s="5" t="s">
        <v>167</v>
      </c>
      <c r="D6" s="99">
        <f ca="1">$H$41</f>
        <v>0</v>
      </c>
      <c r="E6" s="5" t="s">
        <v>113</v>
      </c>
      <c r="F6" s="99">
        <f ca="1">$B$6-$D$6</f>
        <v>30</v>
      </c>
      <c r="H6"/>
      <c r="I6"/>
      <c r="J6"/>
      <c r="K6"/>
      <c r="L6"/>
      <c r="M6" s="14"/>
      <c r="N6" s="14"/>
      <c r="O6" s="14"/>
      <c r="P6" s="14"/>
      <c r="Q6" s="14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s="21" customFormat="1" ht="15" customHeight="1" x14ac:dyDescent="0.3">
      <c r="A7" s="5" t="s">
        <v>109</v>
      </c>
      <c r="B7" s="99">
        <f ca="1">Jan.!$F$7</f>
        <v>0</v>
      </c>
      <c r="C7" s="5" t="s">
        <v>112</v>
      </c>
      <c r="D7" s="99">
        <f ca="1">$P$38</f>
        <v>0</v>
      </c>
      <c r="E7" s="5" t="s">
        <v>178</v>
      </c>
      <c r="F7" s="99">
        <f ca="1">$B$7+$D$7</f>
        <v>0</v>
      </c>
      <c r="H7"/>
      <c r="I7"/>
      <c r="J7"/>
      <c r="K7" s="14"/>
      <c r="L7" s="14"/>
      <c r="M7" s="14"/>
      <c r="N7" s="14"/>
      <c r="O7" s="14"/>
      <c r="P7" s="14"/>
      <c r="Q7" s="14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s="21" customFormat="1" ht="15" customHeight="1" thickBot="1" x14ac:dyDescent="0.35">
      <c r="A8" s="15"/>
      <c r="B8" s="16"/>
      <c r="C8" s="15"/>
      <c r="D8" s="16"/>
      <c r="E8" s="16"/>
      <c r="F8" s="15"/>
      <c r="G8"/>
      <c r="H8"/>
      <c r="I8"/>
      <c r="J8"/>
      <c r="K8" s="14"/>
      <c r="L8" s="14"/>
      <c r="M8" s="14"/>
      <c r="N8" s="14"/>
      <c r="O8" s="14"/>
      <c r="P8" s="14"/>
      <c r="Q8" s="14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spans="1:27" s="21" customFormat="1" ht="15" customHeight="1" thickBot="1" x14ac:dyDescent="0.35">
      <c r="A9" s="28" t="s">
        <v>36</v>
      </c>
      <c r="B9" s="108" t="s">
        <v>61</v>
      </c>
      <c r="C9" s="108" t="s">
        <v>40</v>
      </c>
      <c r="D9" s="106" t="s">
        <v>200</v>
      </c>
      <c r="E9" s="30" t="s">
        <v>34</v>
      </c>
      <c r="F9" s="30" t="s">
        <v>35</v>
      </c>
      <c r="G9" s="30" t="s">
        <v>34</v>
      </c>
      <c r="H9" s="30" t="s">
        <v>35</v>
      </c>
      <c r="I9" s="30" t="s">
        <v>42</v>
      </c>
      <c r="J9" s="30" t="s">
        <v>120</v>
      </c>
      <c r="K9" s="30" t="s">
        <v>119</v>
      </c>
      <c r="L9" s="30" t="s">
        <v>43</v>
      </c>
      <c r="M9" s="106" t="s">
        <v>59</v>
      </c>
      <c r="N9" s="30" t="s">
        <v>39</v>
      </c>
      <c r="O9" s="30" t="s">
        <v>38</v>
      </c>
      <c r="P9" s="30" t="s">
        <v>41</v>
      </c>
      <c r="Q9" s="31" t="s">
        <v>178</v>
      </c>
      <c r="R9" s="49"/>
      <c r="S9" s="94" t="s">
        <v>33</v>
      </c>
      <c r="T9" s="94" t="s">
        <v>166</v>
      </c>
      <c r="U9" s="94" t="s">
        <v>63</v>
      </c>
      <c r="V9" s="94" t="s">
        <v>31</v>
      </c>
      <c r="W9" s="94" t="s">
        <v>177</v>
      </c>
      <c r="X9" s="49"/>
      <c r="Y9" s="49"/>
      <c r="Z9" s="49"/>
      <c r="AA9" s="49"/>
    </row>
    <row r="10" spans="1:27" s="21" customFormat="1" ht="15" customHeight="1" x14ac:dyDescent="0.3">
      <c r="A10" s="39">
        <v>46054</v>
      </c>
      <c r="B10" s="89" t="str">
        <f>TEXT(A10,"tttt")</f>
        <v>Sonntag</v>
      </c>
      <c r="C10" s="90" t="str">
        <f t="shared" ref="C10:C37" si="0">IF(AND(S10="Feiertag",T10&gt;0),"Fehlzeit",IF(OR(B10="Samstag",B10="Sonntag"),"Wochenende","Bitte auswählen"))</f>
        <v>Wochenende</v>
      </c>
      <c r="D10" s="91"/>
      <c r="E10" s="91"/>
      <c r="F10" s="91"/>
      <c r="G10" s="91"/>
      <c r="H10" s="91"/>
      <c r="I10" s="79" t="str">
        <f t="shared" ref="I10:I37" ca="1" si="1">IF(AND(OR(C10="Anwesenheit",C10="Wochenende"),E10&lt;&gt;"",F10&lt;&gt;"",W10="Ja"),((F10-E10)+(H10-G10))*24,"")</f>
        <v/>
      </c>
      <c r="J10" s="79" t="str">
        <f ca="1">IF(I10="","",IF(AND(G10&lt;&gt;"",H10&lt;&gt;""),(G10-F10)*24,0))</f>
        <v/>
      </c>
      <c r="K10" s="79" t="str">
        <f ca="1">IF(I10="","",IF(AND(I10&lt;&gt;"",J10="",I10&gt;=Personalstamm!$D$20),Personalstamm!$E$20,IF(AND(I10&lt;&gt;"",J10="",I10&gt;=Personalstamm!$D$19),Personalstamm!$E$19,IF(AND(I10&lt;&gt;"",J10&lt;Personalstamm!$E$20,I10&gt;=Personalstamm!$D$20),Personalstamm!$E$20-J10,IF(AND(I10&lt;&gt;"",J10&lt;Personalstamm!E$19,I10&gt;=Personalstamm!$D$19),Personalstamm!$E$19-J10,0)))))</f>
        <v/>
      </c>
      <c r="L10" s="79" t="str">
        <f ca="1">IF(I10&lt;&gt;"",I10-K10,"")</f>
        <v/>
      </c>
      <c r="M10" s="93" t="str">
        <f t="shared" ref="M10:M37" si="2">IF(AND(S10="Feiertag",T10&gt;0),"Feiertag",IF(C10="Fehlzeit","Bitte auswählen",""))</f>
        <v/>
      </c>
      <c r="N10" s="79" t="str">
        <f>IF(OR(M10="",M10="Bitte auswählen"),"",IF(M10="Feiertag",T10*U10,IF(M10="Gleittag",0,VLOOKUP(B10,Personalstamm!$D$8:$F$14,3,FALSE))))</f>
        <v/>
      </c>
      <c r="O10" s="79">
        <f>VLOOKUP(B10,Personalstamm!$D$8:$E$14,2,FALSE)</f>
        <v>0</v>
      </c>
      <c r="P10" s="79" t="str">
        <f t="shared" ref="P10:P37" ca="1" si="3">IF(AND(OR(C10="Anwesenheit",C10="Wochenende"),L10&lt;&gt;""),L10-O10,IF(AND(C10="Fehlzeit",N10&lt;&gt;"",W10="Ja"),N10-O10,IF(W10="Ja",-O10,"")))</f>
        <v/>
      </c>
      <c r="Q10" s="79">
        <f ca="1">IF(P10="",B7,B7+P10)</f>
        <v>0</v>
      </c>
      <c r="R10" s="49"/>
      <c r="S10" s="69" t="str">
        <f>IF(COUNTIF(Allgemein!$H$8:$H$45,A10)&gt;0,"Feiertag","")</f>
        <v/>
      </c>
      <c r="T10" s="97" t="str">
        <f>IFERROR(VLOOKUP(A10,Allgemein!$H$8:$I$45,2,FALSE),"")</f>
        <v/>
      </c>
      <c r="U10" s="97">
        <f>VLOOKUP(B10,Personalstamm!$D$8:$F$14,3,FALSE)</f>
        <v>0</v>
      </c>
      <c r="V10" s="97" t="str">
        <f>IF(M10="Gleittag",ABS(P10),"")</f>
        <v/>
      </c>
      <c r="W10" s="69" t="str">
        <f t="shared" ref="W10:W37" ca="1" si="4">IF(A10&lt;=TODAY(),"Ja","")</f>
        <v/>
      </c>
      <c r="X10" s="49"/>
      <c r="Y10" s="49"/>
      <c r="Z10" s="49"/>
      <c r="AA10" s="49"/>
    </row>
    <row r="11" spans="1:27" s="21" customFormat="1" ht="15" customHeight="1" x14ac:dyDescent="0.3">
      <c r="A11" s="39">
        <v>46055</v>
      </c>
      <c r="B11" s="89" t="str">
        <f t="shared" ref="B11:B37" si="5">TEXT(A11,"tttt")</f>
        <v>Montag</v>
      </c>
      <c r="C11" s="90" t="str">
        <f t="shared" si="0"/>
        <v>Bitte auswählen</v>
      </c>
      <c r="D11" s="91"/>
      <c r="E11" s="91"/>
      <c r="F11" s="91"/>
      <c r="G11" s="91"/>
      <c r="H11" s="91"/>
      <c r="I11" s="79" t="str">
        <f t="shared" ca="1" si="1"/>
        <v/>
      </c>
      <c r="J11" s="79" t="str">
        <f t="shared" ref="J11:J37" ca="1" si="6">IF(I11="","",IF(AND(G11&lt;&gt;"",H11&lt;&gt;""),(G11-F11)*24,0))</f>
        <v/>
      </c>
      <c r="K11" s="79" t="str">
        <f ca="1">IF(I11="","",IF(AND(I11&lt;&gt;"",J11="",I11&gt;=Personalstamm!$D$20),Personalstamm!$E$20,IF(AND(I11&lt;&gt;"",J11="",I11&gt;=Personalstamm!$D$19),Personalstamm!$E$19,IF(AND(I11&lt;&gt;"",J11&lt;Personalstamm!$E$20,I11&gt;=Personalstamm!$D$20),Personalstamm!$E$20-J11,IF(AND(I11&lt;&gt;"",J11&lt;Personalstamm!E$19,I11&gt;=Personalstamm!$D$19),Personalstamm!$E$19-J11,0)))))</f>
        <v/>
      </c>
      <c r="L11" s="79" t="str">
        <f t="shared" ref="L11:L37" ca="1" si="7">IF(I11&lt;&gt;"",I11-K11,"")</f>
        <v/>
      </c>
      <c r="M11" s="93" t="str">
        <f t="shared" si="2"/>
        <v/>
      </c>
      <c r="N11" s="79" t="str">
        <f>IF(OR(M11="",M11="Bitte auswählen"),"",IF(M11="Feiertag",T11*U11,IF(M11="Gleittag",0,VLOOKUP(B11,Personalstamm!$D$8:$F$14,3,FALSE))))</f>
        <v/>
      </c>
      <c r="O11" s="79">
        <f>VLOOKUP(B11,Personalstamm!$D$8:$E$14,2,FALSE)</f>
        <v>8</v>
      </c>
      <c r="P11" s="79" t="str">
        <f t="shared" ca="1" si="3"/>
        <v/>
      </c>
      <c r="Q11" s="65">
        <f ca="1">IF(P11="",Q10,Q10+P11)</f>
        <v>0</v>
      </c>
      <c r="R11" s="49"/>
      <c r="S11" s="69" t="str">
        <f>IF(COUNTIF(Allgemein!$H$8:$H$45,A11)&gt;0,"Feiertag","")</f>
        <v/>
      </c>
      <c r="T11" s="97" t="str">
        <f>IFERROR(VLOOKUP(A11,Allgemein!$H$8:$I$45,2,FALSE),"")</f>
        <v/>
      </c>
      <c r="U11" s="97">
        <f>VLOOKUP(B11,Personalstamm!$D$8:$F$14,3,FALSE)</f>
        <v>8</v>
      </c>
      <c r="V11" s="97" t="str">
        <f t="shared" ref="V11:V37" si="8">IF(M11="Gleittag",ABS(P11),"")</f>
        <v/>
      </c>
      <c r="W11" s="69" t="str">
        <f t="shared" ca="1" si="4"/>
        <v/>
      </c>
      <c r="X11" s="49"/>
      <c r="Y11" s="49"/>
      <c r="Z11" s="49"/>
      <c r="AA11" s="49"/>
    </row>
    <row r="12" spans="1:27" s="21" customFormat="1" ht="15" customHeight="1" x14ac:dyDescent="0.3">
      <c r="A12" s="39">
        <v>46056</v>
      </c>
      <c r="B12" s="89" t="str">
        <f t="shared" si="5"/>
        <v>Dienstag</v>
      </c>
      <c r="C12" s="90" t="str">
        <f t="shared" si="0"/>
        <v>Bitte auswählen</v>
      </c>
      <c r="D12" s="91"/>
      <c r="E12" s="91"/>
      <c r="F12" s="91"/>
      <c r="G12" s="91"/>
      <c r="H12" s="91"/>
      <c r="I12" s="79" t="str">
        <f t="shared" ca="1" si="1"/>
        <v/>
      </c>
      <c r="J12" s="79" t="str">
        <f t="shared" ca="1" si="6"/>
        <v/>
      </c>
      <c r="K12" s="79" t="str">
        <f ca="1">IF(I12="","",IF(AND(I12&lt;&gt;"",J12="",I12&gt;=Personalstamm!$D$20),Personalstamm!$E$20,IF(AND(I12&lt;&gt;"",J12="",I12&gt;=Personalstamm!$D$19),Personalstamm!$E$19,IF(AND(I12&lt;&gt;"",J12&lt;Personalstamm!$E$20,I12&gt;=Personalstamm!$D$20),Personalstamm!$E$20-J12,IF(AND(I12&lt;&gt;"",J12&lt;Personalstamm!E$19,I12&gt;=Personalstamm!$D$19),Personalstamm!$E$19-J12,0)))))</f>
        <v/>
      </c>
      <c r="L12" s="79" t="str">
        <f t="shared" ca="1" si="7"/>
        <v/>
      </c>
      <c r="M12" s="93" t="str">
        <f t="shared" si="2"/>
        <v/>
      </c>
      <c r="N12" s="79" t="str">
        <f>IF(OR(M12="",M12="Bitte auswählen"),"",IF(M12="Feiertag",T12*U12,IF(M12="Gleittag",0,VLOOKUP(B12,Personalstamm!$D$8:$F$14,3,FALSE))))</f>
        <v/>
      </c>
      <c r="O12" s="79">
        <f>VLOOKUP(B12,Personalstamm!$D$8:$E$14,2,FALSE)</f>
        <v>8</v>
      </c>
      <c r="P12" s="79" t="str">
        <f t="shared" ca="1" si="3"/>
        <v/>
      </c>
      <c r="Q12" s="65">
        <f t="shared" ref="Q12:Q37" ca="1" si="9">IF(P12="",Q11,Q11+P12)</f>
        <v>0</v>
      </c>
      <c r="R12" s="49"/>
      <c r="S12" s="69" t="str">
        <f>IF(COUNTIF(Allgemein!$H$8:$H$45,A12)&gt;0,"Feiertag","")</f>
        <v/>
      </c>
      <c r="T12" s="97" t="str">
        <f>IFERROR(VLOOKUP(A12,Allgemein!$H$8:$I$45,2,FALSE),"")</f>
        <v/>
      </c>
      <c r="U12" s="97">
        <f>VLOOKUP(B12,Personalstamm!$D$8:$F$14,3,FALSE)</f>
        <v>8</v>
      </c>
      <c r="V12" s="97" t="str">
        <f t="shared" si="8"/>
        <v/>
      </c>
      <c r="W12" s="69" t="str">
        <f t="shared" ca="1" si="4"/>
        <v/>
      </c>
      <c r="X12" s="49"/>
      <c r="Y12" s="49"/>
      <c r="Z12" s="49"/>
      <c r="AA12" s="49"/>
    </row>
    <row r="13" spans="1:27" s="21" customFormat="1" ht="15" customHeight="1" x14ac:dyDescent="0.3">
      <c r="A13" s="39">
        <v>46057</v>
      </c>
      <c r="B13" s="89" t="str">
        <f t="shared" si="5"/>
        <v>Mittwoch</v>
      </c>
      <c r="C13" s="90" t="str">
        <f t="shared" si="0"/>
        <v>Bitte auswählen</v>
      </c>
      <c r="D13" s="91"/>
      <c r="E13" s="91"/>
      <c r="F13" s="91"/>
      <c r="G13" s="91"/>
      <c r="H13" s="91"/>
      <c r="I13" s="79" t="str">
        <f t="shared" ca="1" si="1"/>
        <v/>
      </c>
      <c r="J13" s="79" t="str">
        <f t="shared" ca="1" si="6"/>
        <v/>
      </c>
      <c r="K13" s="79" t="str">
        <f ca="1">IF(I13="","",IF(AND(I13&lt;&gt;"",J13="",I13&gt;=Personalstamm!$D$20),Personalstamm!$E$20,IF(AND(I13&lt;&gt;"",J13="",I13&gt;=Personalstamm!$D$19),Personalstamm!$E$19,IF(AND(I13&lt;&gt;"",J13&lt;Personalstamm!$E$20,I13&gt;=Personalstamm!$D$20),Personalstamm!$E$20-J13,IF(AND(I13&lt;&gt;"",J13&lt;Personalstamm!E$19,I13&gt;=Personalstamm!$D$19),Personalstamm!$E$19-J13,0)))))</f>
        <v/>
      </c>
      <c r="L13" s="79" t="str">
        <f t="shared" ca="1" si="7"/>
        <v/>
      </c>
      <c r="M13" s="93" t="str">
        <f t="shared" si="2"/>
        <v/>
      </c>
      <c r="N13" s="79" t="str">
        <f>IF(OR(M13="",M13="Bitte auswählen"),"",IF(M13="Feiertag",T13*U13,IF(M13="Gleittag",0,VLOOKUP(B13,Personalstamm!$D$8:$F$14,3,FALSE))))</f>
        <v/>
      </c>
      <c r="O13" s="79">
        <f>VLOOKUP(B13,Personalstamm!$D$8:$E$14,2,FALSE)</f>
        <v>8</v>
      </c>
      <c r="P13" s="79" t="str">
        <f t="shared" ca="1" si="3"/>
        <v/>
      </c>
      <c r="Q13" s="65">
        <f t="shared" ca="1" si="9"/>
        <v>0</v>
      </c>
      <c r="R13" s="49"/>
      <c r="S13" s="69" t="str">
        <f>IF(COUNTIF(Allgemein!$H$8:$H$45,A13)&gt;0,"Feiertag","")</f>
        <v/>
      </c>
      <c r="T13" s="97" t="str">
        <f>IFERROR(VLOOKUP(A13,Allgemein!$H$8:$I$45,2,FALSE),"")</f>
        <v/>
      </c>
      <c r="U13" s="97">
        <f>VLOOKUP(B13,Personalstamm!$D$8:$F$14,3,FALSE)</f>
        <v>8</v>
      </c>
      <c r="V13" s="97" t="str">
        <f t="shared" si="8"/>
        <v/>
      </c>
      <c r="W13" s="69" t="str">
        <f t="shared" ca="1" si="4"/>
        <v/>
      </c>
      <c r="X13" s="49"/>
      <c r="Y13" s="49"/>
      <c r="Z13" s="49"/>
      <c r="AA13" s="49"/>
    </row>
    <row r="14" spans="1:27" s="21" customFormat="1" ht="15" customHeight="1" x14ac:dyDescent="0.3">
      <c r="A14" s="39">
        <v>46058</v>
      </c>
      <c r="B14" s="89" t="str">
        <f t="shared" si="5"/>
        <v>Donnerstag</v>
      </c>
      <c r="C14" s="90" t="str">
        <f t="shared" si="0"/>
        <v>Bitte auswählen</v>
      </c>
      <c r="D14" s="91"/>
      <c r="E14" s="91"/>
      <c r="F14" s="91"/>
      <c r="G14" s="91"/>
      <c r="H14" s="91"/>
      <c r="I14" s="79" t="str">
        <f t="shared" ca="1" si="1"/>
        <v/>
      </c>
      <c r="J14" s="79" t="str">
        <f t="shared" ca="1" si="6"/>
        <v/>
      </c>
      <c r="K14" s="79" t="str">
        <f ca="1">IF(I14="","",IF(AND(I14&lt;&gt;"",J14="",I14&gt;=Personalstamm!$D$20),Personalstamm!$E$20,IF(AND(I14&lt;&gt;"",J14="",I14&gt;=Personalstamm!$D$19),Personalstamm!$E$19,IF(AND(I14&lt;&gt;"",J14&lt;Personalstamm!$E$20,I14&gt;=Personalstamm!$D$20),Personalstamm!$E$20-J14,IF(AND(I14&lt;&gt;"",J14&lt;Personalstamm!E$19,I14&gt;=Personalstamm!$D$19),Personalstamm!$E$19-J14,0)))))</f>
        <v/>
      </c>
      <c r="L14" s="79" t="str">
        <f t="shared" ca="1" si="7"/>
        <v/>
      </c>
      <c r="M14" s="93" t="str">
        <f t="shared" si="2"/>
        <v/>
      </c>
      <c r="N14" s="79" t="str">
        <f>IF(OR(M14="",M14="Bitte auswählen"),"",IF(M14="Feiertag",T14*U14,IF(M14="Gleittag",0,VLOOKUP(B14,Personalstamm!$D$8:$F$14,3,FALSE))))</f>
        <v/>
      </c>
      <c r="O14" s="79">
        <f>VLOOKUP(B14,Personalstamm!$D$8:$E$14,2,FALSE)</f>
        <v>8</v>
      </c>
      <c r="P14" s="79" t="str">
        <f t="shared" ca="1" si="3"/>
        <v/>
      </c>
      <c r="Q14" s="65">
        <f t="shared" ca="1" si="9"/>
        <v>0</v>
      </c>
      <c r="R14" s="49"/>
      <c r="S14" s="69" t="str">
        <f>IF(COUNTIF(Allgemein!$H$8:$H$45,A14)&gt;0,"Feiertag","")</f>
        <v/>
      </c>
      <c r="T14" s="97" t="str">
        <f>IFERROR(VLOOKUP(A14,Allgemein!$H$8:$I$45,2,FALSE),"")</f>
        <v/>
      </c>
      <c r="U14" s="97">
        <f>VLOOKUP(B14,Personalstamm!$D$8:$F$14,3,FALSE)</f>
        <v>8</v>
      </c>
      <c r="V14" s="97" t="str">
        <f t="shared" si="8"/>
        <v/>
      </c>
      <c r="W14" s="69" t="str">
        <f t="shared" ca="1" si="4"/>
        <v/>
      </c>
      <c r="X14" s="49"/>
      <c r="Y14" s="49"/>
      <c r="Z14" s="49"/>
      <c r="AA14" s="49"/>
    </row>
    <row r="15" spans="1:27" s="21" customFormat="1" ht="15" customHeight="1" x14ac:dyDescent="0.3">
      <c r="A15" s="39">
        <v>46059</v>
      </c>
      <c r="B15" s="89" t="str">
        <f t="shared" si="5"/>
        <v>Freitag</v>
      </c>
      <c r="C15" s="90" t="str">
        <f t="shared" si="0"/>
        <v>Bitte auswählen</v>
      </c>
      <c r="D15" s="91"/>
      <c r="E15" s="91"/>
      <c r="F15" s="91"/>
      <c r="G15" s="91"/>
      <c r="H15" s="91"/>
      <c r="I15" s="79" t="str">
        <f t="shared" ca="1" si="1"/>
        <v/>
      </c>
      <c r="J15" s="79" t="str">
        <f t="shared" ca="1" si="6"/>
        <v/>
      </c>
      <c r="K15" s="79" t="str">
        <f ca="1">IF(I15="","",IF(AND(I15&lt;&gt;"",J15="",I15&gt;=Personalstamm!$D$20),Personalstamm!$E$20,IF(AND(I15&lt;&gt;"",J15="",I15&gt;=Personalstamm!$D$19),Personalstamm!$E$19,IF(AND(I15&lt;&gt;"",J15&lt;Personalstamm!$E$20,I15&gt;=Personalstamm!$D$20),Personalstamm!$E$20-J15,IF(AND(I15&lt;&gt;"",J15&lt;Personalstamm!E$19,I15&gt;=Personalstamm!$D$19),Personalstamm!$E$19-J15,0)))))</f>
        <v/>
      </c>
      <c r="L15" s="79" t="str">
        <f t="shared" ca="1" si="7"/>
        <v/>
      </c>
      <c r="M15" s="93" t="str">
        <f t="shared" si="2"/>
        <v/>
      </c>
      <c r="N15" s="79" t="str">
        <f>IF(OR(M15="",M15="Bitte auswählen"),"",IF(M15="Feiertag",T15*U15,IF(M15="Gleittag",0,VLOOKUP(B15,Personalstamm!$D$8:$F$14,3,FALSE))))</f>
        <v/>
      </c>
      <c r="O15" s="79">
        <f>VLOOKUP(B15,Personalstamm!$D$8:$E$14,2,FALSE)</f>
        <v>8</v>
      </c>
      <c r="P15" s="79" t="str">
        <f t="shared" ca="1" si="3"/>
        <v/>
      </c>
      <c r="Q15" s="65">
        <f t="shared" ca="1" si="9"/>
        <v>0</v>
      </c>
      <c r="R15" s="49"/>
      <c r="S15" s="69" t="str">
        <f>IF(COUNTIF(Allgemein!$H$8:$H$45,A15)&gt;0,"Feiertag","")</f>
        <v/>
      </c>
      <c r="T15" s="97" t="str">
        <f>IFERROR(VLOOKUP(A15,Allgemein!$H$8:$I$45,2,FALSE),"")</f>
        <v/>
      </c>
      <c r="U15" s="97">
        <f>VLOOKUP(B15,Personalstamm!$D$8:$F$14,3,FALSE)</f>
        <v>8</v>
      </c>
      <c r="V15" s="97" t="str">
        <f t="shared" si="8"/>
        <v/>
      </c>
      <c r="W15" s="69" t="str">
        <f t="shared" ca="1" si="4"/>
        <v/>
      </c>
      <c r="X15" s="49"/>
      <c r="Y15" s="49"/>
      <c r="Z15" s="49"/>
      <c r="AA15" s="49"/>
    </row>
    <row r="16" spans="1:27" s="21" customFormat="1" ht="15" customHeight="1" x14ac:dyDescent="0.3">
      <c r="A16" s="39">
        <v>46060</v>
      </c>
      <c r="B16" s="89" t="str">
        <f t="shared" si="5"/>
        <v>Samstag</v>
      </c>
      <c r="C16" s="90" t="str">
        <f t="shared" si="0"/>
        <v>Wochenende</v>
      </c>
      <c r="D16" s="91"/>
      <c r="E16" s="91"/>
      <c r="F16" s="91"/>
      <c r="G16" s="91"/>
      <c r="H16" s="91"/>
      <c r="I16" s="79" t="str">
        <f t="shared" ca="1" si="1"/>
        <v/>
      </c>
      <c r="J16" s="79" t="str">
        <f t="shared" ca="1" si="6"/>
        <v/>
      </c>
      <c r="K16" s="79" t="str">
        <f ca="1">IF(I16="","",IF(AND(I16&lt;&gt;"",J16="",I16&gt;=Personalstamm!$D$20),Personalstamm!$E$20,IF(AND(I16&lt;&gt;"",J16="",I16&gt;=Personalstamm!$D$19),Personalstamm!$E$19,IF(AND(I16&lt;&gt;"",J16&lt;Personalstamm!$E$20,I16&gt;=Personalstamm!$D$20),Personalstamm!$E$20-J16,IF(AND(I16&lt;&gt;"",J16&lt;Personalstamm!E$19,I16&gt;=Personalstamm!$D$19),Personalstamm!$E$19-J16,0)))))</f>
        <v/>
      </c>
      <c r="L16" s="79" t="str">
        <f t="shared" ca="1" si="7"/>
        <v/>
      </c>
      <c r="M16" s="93" t="str">
        <f t="shared" si="2"/>
        <v/>
      </c>
      <c r="N16" s="79" t="str">
        <f>IF(OR(M16="",M16="Bitte auswählen"),"",IF(M16="Feiertag",T16*U16,IF(M16="Gleittag",0,VLOOKUP(B16,Personalstamm!$D$8:$F$14,3,FALSE))))</f>
        <v/>
      </c>
      <c r="O16" s="79">
        <f>VLOOKUP(B16,Personalstamm!$D$8:$E$14,2,FALSE)</f>
        <v>0</v>
      </c>
      <c r="P16" s="79" t="str">
        <f t="shared" ca="1" si="3"/>
        <v/>
      </c>
      <c r="Q16" s="65">
        <f t="shared" ca="1" si="9"/>
        <v>0</v>
      </c>
      <c r="R16" s="49"/>
      <c r="S16" s="69" t="str">
        <f>IF(COUNTIF(Allgemein!$H$8:$H$45,A16)&gt;0,"Feiertag","")</f>
        <v/>
      </c>
      <c r="T16" s="97" t="str">
        <f>IFERROR(VLOOKUP(A16,Allgemein!$H$8:$I$45,2,FALSE),"")</f>
        <v/>
      </c>
      <c r="U16" s="97">
        <f>VLOOKUP(B16,Personalstamm!$D$8:$F$14,3,FALSE)</f>
        <v>0</v>
      </c>
      <c r="V16" s="97" t="str">
        <f t="shared" si="8"/>
        <v/>
      </c>
      <c r="W16" s="69" t="str">
        <f t="shared" ca="1" si="4"/>
        <v/>
      </c>
      <c r="X16" s="49"/>
      <c r="Y16" s="49"/>
      <c r="Z16" s="49"/>
      <c r="AA16" s="49"/>
    </row>
    <row r="17" spans="1:27" s="21" customFormat="1" ht="15" customHeight="1" x14ac:dyDescent="0.3">
      <c r="A17" s="39">
        <v>46061</v>
      </c>
      <c r="B17" s="89" t="str">
        <f t="shared" si="5"/>
        <v>Sonntag</v>
      </c>
      <c r="C17" s="90" t="str">
        <f t="shared" si="0"/>
        <v>Wochenende</v>
      </c>
      <c r="D17" s="91"/>
      <c r="E17" s="91"/>
      <c r="F17" s="91"/>
      <c r="G17" s="91"/>
      <c r="H17" s="91"/>
      <c r="I17" s="79" t="str">
        <f t="shared" ca="1" si="1"/>
        <v/>
      </c>
      <c r="J17" s="79" t="str">
        <f t="shared" ca="1" si="6"/>
        <v/>
      </c>
      <c r="K17" s="79" t="str">
        <f ca="1">IF(I17="","",IF(AND(I17&lt;&gt;"",J17="",I17&gt;=Personalstamm!$D$20),Personalstamm!$E$20,IF(AND(I17&lt;&gt;"",J17="",I17&gt;=Personalstamm!$D$19),Personalstamm!$E$19,IF(AND(I17&lt;&gt;"",J17&lt;Personalstamm!$E$20,I17&gt;=Personalstamm!$D$20),Personalstamm!$E$20-J17,IF(AND(I17&lt;&gt;"",J17&lt;Personalstamm!E$19,I17&gt;=Personalstamm!$D$19),Personalstamm!$E$19-J17,0)))))</f>
        <v/>
      </c>
      <c r="L17" s="79" t="str">
        <f t="shared" ca="1" si="7"/>
        <v/>
      </c>
      <c r="M17" s="93" t="str">
        <f t="shared" si="2"/>
        <v/>
      </c>
      <c r="N17" s="79" t="str">
        <f>IF(OR(M17="",M17="Bitte auswählen"),"",IF(M17="Feiertag",T17*U17,IF(M17="Gleittag",0,VLOOKUP(B17,Personalstamm!$D$8:$F$14,3,FALSE))))</f>
        <v/>
      </c>
      <c r="O17" s="79">
        <f>VLOOKUP(B17,Personalstamm!$D$8:$E$14,2,FALSE)</f>
        <v>0</v>
      </c>
      <c r="P17" s="79" t="str">
        <f t="shared" ca="1" si="3"/>
        <v/>
      </c>
      <c r="Q17" s="65">
        <f t="shared" ca="1" si="9"/>
        <v>0</v>
      </c>
      <c r="R17" s="49"/>
      <c r="S17" s="69" t="str">
        <f>IF(COUNTIF(Allgemein!$H$8:$H$45,A17)&gt;0,"Feiertag","")</f>
        <v/>
      </c>
      <c r="T17" s="97" t="str">
        <f>IFERROR(VLOOKUP(A17,Allgemein!$H$8:$I$45,2,FALSE),"")</f>
        <v/>
      </c>
      <c r="U17" s="97">
        <f>VLOOKUP(B17,Personalstamm!$D$8:$F$14,3,FALSE)</f>
        <v>0</v>
      </c>
      <c r="V17" s="97" t="str">
        <f t="shared" si="8"/>
        <v/>
      </c>
      <c r="W17" s="69" t="str">
        <f t="shared" ca="1" si="4"/>
        <v/>
      </c>
      <c r="X17" s="49"/>
      <c r="Y17" s="49"/>
      <c r="Z17" s="49"/>
      <c r="AA17" s="49"/>
    </row>
    <row r="18" spans="1:27" s="21" customFormat="1" ht="15" customHeight="1" x14ac:dyDescent="0.3">
      <c r="A18" s="39">
        <v>46062</v>
      </c>
      <c r="B18" s="89" t="str">
        <f t="shared" si="5"/>
        <v>Montag</v>
      </c>
      <c r="C18" s="90" t="str">
        <f t="shared" si="0"/>
        <v>Bitte auswählen</v>
      </c>
      <c r="D18" s="91"/>
      <c r="E18" s="91"/>
      <c r="F18" s="91"/>
      <c r="G18" s="91"/>
      <c r="H18" s="91"/>
      <c r="I18" s="79" t="str">
        <f t="shared" ca="1" si="1"/>
        <v/>
      </c>
      <c r="J18" s="79" t="str">
        <f t="shared" ca="1" si="6"/>
        <v/>
      </c>
      <c r="K18" s="79" t="str">
        <f ca="1">IF(I18="","",IF(AND(I18&lt;&gt;"",J18="",I18&gt;=Personalstamm!$D$20),Personalstamm!$E$20,IF(AND(I18&lt;&gt;"",J18="",I18&gt;=Personalstamm!$D$19),Personalstamm!$E$19,IF(AND(I18&lt;&gt;"",J18&lt;Personalstamm!$E$20,I18&gt;=Personalstamm!$D$20),Personalstamm!$E$20-J18,IF(AND(I18&lt;&gt;"",J18&lt;Personalstamm!E$19,I18&gt;=Personalstamm!$D$19),Personalstamm!$E$19-J18,0)))))</f>
        <v/>
      </c>
      <c r="L18" s="79" t="str">
        <f t="shared" ca="1" si="7"/>
        <v/>
      </c>
      <c r="M18" s="93" t="str">
        <f t="shared" si="2"/>
        <v/>
      </c>
      <c r="N18" s="79" t="str">
        <f>IF(OR(M18="",M18="Bitte auswählen"),"",IF(M18="Feiertag",T18*U18,IF(M18="Gleittag",0,VLOOKUP(B18,Personalstamm!$D$8:$F$14,3,FALSE))))</f>
        <v/>
      </c>
      <c r="O18" s="79">
        <f>VLOOKUP(B18,Personalstamm!$D$8:$E$14,2,FALSE)</f>
        <v>8</v>
      </c>
      <c r="P18" s="79" t="str">
        <f t="shared" ca="1" si="3"/>
        <v/>
      </c>
      <c r="Q18" s="65">
        <f t="shared" ca="1" si="9"/>
        <v>0</v>
      </c>
      <c r="R18" s="49"/>
      <c r="S18" s="69" t="str">
        <f>IF(COUNTIF(Allgemein!$H$8:$H$45,A18)&gt;0,"Feiertag","")</f>
        <v/>
      </c>
      <c r="T18" s="97" t="str">
        <f>IFERROR(VLOOKUP(A18,Allgemein!$H$8:$I$45,2,FALSE),"")</f>
        <v/>
      </c>
      <c r="U18" s="97">
        <f>VLOOKUP(B18,Personalstamm!$D$8:$F$14,3,FALSE)</f>
        <v>8</v>
      </c>
      <c r="V18" s="97" t="str">
        <f t="shared" si="8"/>
        <v/>
      </c>
      <c r="W18" s="69" t="str">
        <f t="shared" ca="1" si="4"/>
        <v/>
      </c>
      <c r="X18" s="49"/>
      <c r="Y18" s="49"/>
      <c r="Z18" s="49"/>
      <c r="AA18" s="49"/>
    </row>
    <row r="19" spans="1:27" s="21" customFormat="1" ht="15" customHeight="1" x14ac:dyDescent="0.3">
      <c r="A19" s="39">
        <v>46063</v>
      </c>
      <c r="B19" s="89" t="str">
        <f t="shared" si="5"/>
        <v>Dienstag</v>
      </c>
      <c r="C19" s="90" t="str">
        <f t="shared" si="0"/>
        <v>Bitte auswählen</v>
      </c>
      <c r="D19" s="91"/>
      <c r="E19" s="91"/>
      <c r="F19" s="91"/>
      <c r="G19" s="91"/>
      <c r="H19" s="91"/>
      <c r="I19" s="79" t="str">
        <f t="shared" ca="1" si="1"/>
        <v/>
      </c>
      <c r="J19" s="79" t="str">
        <f t="shared" ca="1" si="6"/>
        <v/>
      </c>
      <c r="K19" s="79" t="str">
        <f ca="1">IF(I19="","",IF(AND(I19&lt;&gt;"",J19="",I19&gt;=Personalstamm!$D$20),Personalstamm!$E$20,IF(AND(I19&lt;&gt;"",J19="",I19&gt;=Personalstamm!$D$19),Personalstamm!$E$19,IF(AND(I19&lt;&gt;"",J19&lt;Personalstamm!$E$20,I19&gt;=Personalstamm!$D$20),Personalstamm!$E$20-J19,IF(AND(I19&lt;&gt;"",J19&lt;Personalstamm!E$19,I19&gt;=Personalstamm!$D$19),Personalstamm!$E$19-J19,0)))))</f>
        <v/>
      </c>
      <c r="L19" s="79" t="str">
        <f t="shared" ca="1" si="7"/>
        <v/>
      </c>
      <c r="M19" s="93" t="str">
        <f t="shared" si="2"/>
        <v/>
      </c>
      <c r="N19" s="79" t="str">
        <f>IF(OR(M19="",M19="Bitte auswählen"),"",IF(M19="Feiertag",T19*U19,IF(M19="Gleittag",0,VLOOKUP(B19,Personalstamm!$D$8:$F$14,3,FALSE))))</f>
        <v/>
      </c>
      <c r="O19" s="79">
        <f>VLOOKUP(B19,Personalstamm!$D$8:$E$14,2,FALSE)</f>
        <v>8</v>
      </c>
      <c r="P19" s="79" t="str">
        <f t="shared" ca="1" si="3"/>
        <v/>
      </c>
      <c r="Q19" s="65">
        <f t="shared" ca="1" si="9"/>
        <v>0</v>
      </c>
      <c r="R19" s="49"/>
      <c r="S19" s="69" t="str">
        <f>IF(COUNTIF(Allgemein!$H$8:$H$45,A19)&gt;0,"Feiertag","")</f>
        <v/>
      </c>
      <c r="T19" s="97" t="str">
        <f>IFERROR(VLOOKUP(A19,Allgemein!$H$8:$I$45,2,FALSE),"")</f>
        <v/>
      </c>
      <c r="U19" s="97">
        <f>VLOOKUP(B19,Personalstamm!$D$8:$F$14,3,FALSE)</f>
        <v>8</v>
      </c>
      <c r="V19" s="97" t="str">
        <f t="shared" si="8"/>
        <v/>
      </c>
      <c r="W19" s="69" t="str">
        <f t="shared" ca="1" si="4"/>
        <v/>
      </c>
      <c r="X19" s="49"/>
      <c r="Y19" s="49"/>
      <c r="Z19" s="49"/>
      <c r="AA19" s="49"/>
    </row>
    <row r="20" spans="1:27" s="21" customFormat="1" ht="15" customHeight="1" x14ac:dyDescent="0.3">
      <c r="A20" s="39">
        <v>46064</v>
      </c>
      <c r="B20" s="89" t="str">
        <f t="shared" si="5"/>
        <v>Mittwoch</v>
      </c>
      <c r="C20" s="90" t="str">
        <f t="shared" si="0"/>
        <v>Bitte auswählen</v>
      </c>
      <c r="D20" s="91"/>
      <c r="E20" s="91"/>
      <c r="F20" s="91"/>
      <c r="G20" s="91"/>
      <c r="H20" s="91"/>
      <c r="I20" s="79" t="str">
        <f t="shared" ca="1" si="1"/>
        <v/>
      </c>
      <c r="J20" s="79" t="str">
        <f t="shared" ca="1" si="6"/>
        <v/>
      </c>
      <c r="K20" s="79" t="str">
        <f ca="1">IF(I20="","",IF(AND(I20&lt;&gt;"",J20="",I20&gt;=Personalstamm!$D$20),Personalstamm!$E$20,IF(AND(I20&lt;&gt;"",J20="",I20&gt;=Personalstamm!$D$19),Personalstamm!$E$19,IF(AND(I20&lt;&gt;"",J20&lt;Personalstamm!$E$20,I20&gt;=Personalstamm!$D$20),Personalstamm!$E$20-J20,IF(AND(I20&lt;&gt;"",J20&lt;Personalstamm!E$19,I20&gt;=Personalstamm!$D$19),Personalstamm!$E$19-J20,0)))))</f>
        <v/>
      </c>
      <c r="L20" s="79" t="str">
        <f t="shared" ca="1" si="7"/>
        <v/>
      </c>
      <c r="M20" s="93" t="str">
        <f t="shared" si="2"/>
        <v/>
      </c>
      <c r="N20" s="79" t="str">
        <f>IF(OR(M20="",M20="Bitte auswählen"),"",IF(M20="Feiertag",T20*U20,IF(M20="Gleittag",0,VLOOKUP(B20,Personalstamm!$D$8:$F$14,3,FALSE))))</f>
        <v/>
      </c>
      <c r="O20" s="79">
        <f>VLOOKUP(B20,Personalstamm!$D$8:$E$14,2,FALSE)</f>
        <v>8</v>
      </c>
      <c r="P20" s="79" t="str">
        <f t="shared" ca="1" si="3"/>
        <v/>
      </c>
      <c r="Q20" s="65">
        <f t="shared" ca="1" si="9"/>
        <v>0</v>
      </c>
      <c r="R20" s="49"/>
      <c r="S20" s="69" t="str">
        <f>IF(COUNTIF(Allgemein!$H$8:$H$45,A20)&gt;0,"Feiertag","")</f>
        <v/>
      </c>
      <c r="T20" s="97" t="str">
        <f>IFERROR(VLOOKUP(A20,Allgemein!$H$8:$I$45,2,FALSE),"")</f>
        <v/>
      </c>
      <c r="U20" s="97">
        <f>VLOOKUP(B20,Personalstamm!$D$8:$F$14,3,FALSE)</f>
        <v>8</v>
      </c>
      <c r="V20" s="97" t="str">
        <f t="shared" si="8"/>
        <v/>
      </c>
      <c r="W20" s="69" t="str">
        <f t="shared" ca="1" si="4"/>
        <v/>
      </c>
      <c r="X20" s="49"/>
      <c r="Y20" s="49"/>
      <c r="Z20" s="49"/>
      <c r="AA20" s="49"/>
    </row>
    <row r="21" spans="1:27" s="21" customFormat="1" ht="15" customHeight="1" x14ac:dyDescent="0.3">
      <c r="A21" s="39">
        <v>46065</v>
      </c>
      <c r="B21" s="89" t="str">
        <f t="shared" si="5"/>
        <v>Donnerstag</v>
      </c>
      <c r="C21" s="90" t="str">
        <f t="shared" si="0"/>
        <v>Bitte auswählen</v>
      </c>
      <c r="D21" s="91"/>
      <c r="E21" s="91"/>
      <c r="F21" s="91"/>
      <c r="G21" s="91"/>
      <c r="H21" s="91"/>
      <c r="I21" s="79" t="str">
        <f t="shared" ca="1" si="1"/>
        <v/>
      </c>
      <c r="J21" s="79" t="str">
        <f t="shared" ca="1" si="6"/>
        <v/>
      </c>
      <c r="K21" s="79" t="str">
        <f ca="1">IF(I21="","",IF(AND(I21&lt;&gt;"",J21="",I21&gt;=Personalstamm!$D$20),Personalstamm!$E$20,IF(AND(I21&lt;&gt;"",J21="",I21&gt;=Personalstamm!$D$19),Personalstamm!$E$19,IF(AND(I21&lt;&gt;"",J21&lt;Personalstamm!$E$20,I21&gt;=Personalstamm!$D$20),Personalstamm!$E$20-J21,IF(AND(I21&lt;&gt;"",J21&lt;Personalstamm!E$19,I21&gt;=Personalstamm!$D$19),Personalstamm!$E$19-J21,0)))))</f>
        <v/>
      </c>
      <c r="L21" s="79" t="str">
        <f t="shared" ca="1" si="7"/>
        <v/>
      </c>
      <c r="M21" s="93" t="str">
        <f t="shared" si="2"/>
        <v/>
      </c>
      <c r="N21" s="79" t="str">
        <f>IF(OR(M21="",M21="Bitte auswählen"),"",IF(M21="Feiertag",T21*U21,IF(M21="Gleittag",0,VLOOKUP(B21,Personalstamm!$D$8:$F$14,3,FALSE))))</f>
        <v/>
      </c>
      <c r="O21" s="79">
        <f>VLOOKUP(B21,Personalstamm!$D$8:$E$14,2,FALSE)</f>
        <v>8</v>
      </c>
      <c r="P21" s="79" t="str">
        <f t="shared" ca="1" si="3"/>
        <v/>
      </c>
      <c r="Q21" s="65">
        <f t="shared" ca="1" si="9"/>
        <v>0</v>
      </c>
      <c r="R21" s="49"/>
      <c r="S21" s="69" t="str">
        <f>IF(COUNTIF(Allgemein!$H$8:$H$45,A21)&gt;0,"Feiertag","")</f>
        <v>Feiertag</v>
      </c>
      <c r="T21" s="97">
        <f>IFERROR(VLOOKUP(A21,Allgemein!$H$8:$I$45,2,FALSE),"")</f>
        <v>0</v>
      </c>
      <c r="U21" s="97">
        <f>VLOOKUP(B21,Personalstamm!$D$8:$F$14,3,FALSE)</f>
        <v>8</v>
      </c>
      <c r="V21" s="97" t="str">
        <f t="shared" si="8"/>
        <v/>
      </c>
      <c r="W21" s="69" t="str">
        <f t="shared" ca="1" si="4"/>
        <v/>
      </c>
      <c r="X21" s="49"/>
      <c r="Y21" s="49"/>
      <c r="Z21" s="49"/>
      <c r="AA21" s="49"/>
    </row>
    <row r="22" spans="1:27" s="21" customFormat="1" ht="15" customHeight="1" x14ac:dyDescent="0.3">
      <c r="A22" s="39">
        <v>46066</v>
      </c>
      <c r="B22" s="89" t="str">
        <f t="shared" si="5"/>
        <v>Freitag</v>
      </c>
      <c r="C22" s="90" t="str">
        <f t="shared" si="0"/>
        <v>Bitte auswählen</v>
      </c>
      <c r="D22" s="91"/>
      <c r="E22" s="91"/>
      <c r="F22" s="91"/>
      <c r="G22" s="91"/>
      <c r="H22" s="91"/>
      <c r="I22" s="79" t="str">
        <f t="shared" ca="1" si="1"/>
        <v/>
      </c>
      <c r="J22" s="79" t="str">
        <f t="shared" ca="1" si="6"/>
        <v/>
      </c>
      <c r="K22" s="79" t="str">
        <f ca="1">IF(I22="","",IF(AND(I22&lt;&gt;"",J22="",I22&gt;=Personalstamm!$D$20),Personalstamm!$E$20,IF(AND(I22&lt;&gt;"",J22="",I22&gt;=Personalstamm!$D$19),Personalstamm!$E$19,IF(AND(I22&lt;&gt;"",J22&lt;Personalstamm!$E$20,I22&gt;=Personalstamm!$D$20),Personalstamm!$E$20-J22,IF(AND(I22&lt;&gt;"",J22&lt;Personalstamm!E$19,I22&gt;=Personalstamm!$D$19),Personalstamm!$E$19-J22,0)))))</f>
        <v/>
      </c>
      <c r="L22" s="79" t="str">
        <f t="shared" ca="1" si="7"/>
        <v/>
      </c>
      <c r="M22" s="93" t="str">
        <f t="shared" si="2"/>
        <v/>
      </c>
      <c r="N22" s="79" t="str">
        <f>IF(OR(M22="",M22="Bitte auswählen"),"",IF(M22="Feiertag",T22*U22,IF(M22="Gleittag",0,VLOOKUP(B22,Personalstamm!$D$8:$F$14,3,FALSE))))</f>
        <v/>
      </c>
      <c r="O22" s="79">
        <f>VLOOKUP(B22,Personalstamm!$D$8:$E$14,2,FALSE)</f>
        <v>8</v>
      </c>
      <c r="P22" s="79" t="str">
        <f t="shared" ca="1" si="3"/>
        <v/>
      </c>
      <c r="Q22" s="65">
        <f t="shared" ca="1" si="9"/>
        <v>0</v>
      </c>
      <c r="R22" s="49"/>
      <c r="S22" s="69" t="str">
        <f>IF(COUNTIF(Allgemein!$H$8:$H$45,A22)&gt;0,"Feiertag","")</f>
        <v/>
      </c>
      <c r="T22" s="97" t="str">
        <f>IFERROR(VLOOKUP(A22,Allgemein!$H$8:$I$45,2,FALSE),"")</f>
        <v/>
      </c>
      <c r="U22" s="97">
        <f>VLOOKUP(B22,Personalstamm!$D$8:$F$14,3,FALSE)</f>
        <v>8</v>
      </c>
      <c r="V22" s="97" t="str">
        <f t="shared" si="8"/>
        <v/>
      </c>
      <c r="W22" s="69" t="str">
        <f t="shared" ca="1" si="4"/>
        <v/>
      </c>
      <c r="X22" s="49"/>
      <c r="Y22" s="49"/>
      <c r="Z22" s="49"/>
      <c r="AA22" s="49"/>
    </row>
    <row r="23" spans="1:27" s="21" customFormat="1" ht="15" customHeight="1" x14ac:dyDescent="0.3">
      <c r="A23" s="39">
        <v>46067</v>
      </c>
      <c r="B23" s="89" t="str">
        <f t="shared" si="5"/>
        <v>Samstag</v>
      </c>
      <c r="C23" s="90" t="str">
        <f t="shared" si="0"/>
        <v>Wochenende</v>
      </c>
      <c r="D23" s="91"/>
      <c r="E23" s="91"/>
      <c r="F23" s="91"/>
      <c r="G23" s="91"/>
      <c r="H23" s="91"/>
      <c r="I23" s="79" t="str">
        <f t="shared" ca="1" si="1"/>
        <v/>
      </c>
      <c r="J23" s="79" t="str">
        <f t="shared" ca="1" si="6"/>
        <v/>
      </c>
      <c r="K23" s="79" t="str">
        <f ca="1">IF(I23="","",IF(AND(I23&lt;&gt;"",J23="",I23&gt;=Personalstamm!$D$20),Personalstamm!$E$20,IF(AND(I23&lt;&gt;"",J23="",I23&gt;=Personalstamm!$D$19),Personalstamm!$E$19,IF(AND(I23&lt;&gt;"",J23&lt;Personalstamm!$E$20,I23&gt;=Personalstamm!$D$20),Personalstamm!$E$20-J23,IF(AND(I23&lt;&gt;"",J23&lt;Personalstamm!E$19,I23&gt;=Personalstamm!$D$19),Personalstamm!$E$19-J23,0)))))</f>
        <v/>
      </c>
      <c r="L23" s="79" t="str">
        <f t="shared" ca="1" si="7"/>
        <v/>
      </c>
      <c r="M23" s="93" t="str">
        <f t="shared" si="2"/>
        <v/>
      </c>
      <c r="N23" s="79" t="str">
        <f>IF(OR(M23="",M23="Bitte auswählen"),"",IF(M23="Feiertag",T23*U23,IF(M23="Gleittag",0,VLOOKUP(B23,Personalstamm!$D$8:$F$14,3,FALSE))))</f>
        <v/>
      </c>
      <c r="O23" s="79">
        <f>VLOOKUP(B23,Personalstamm!$D$8:$E$14,2,FALSE)</f>
        <v>0</v>
      </c>
      <c r="P23" s="79" t="str">
        <f t="shared" ca="1" si="3"/>
        <v/>
      </c>
      <c r="Q23" s="65">
        <f t="shared" ca="1" si="9"/>
        <v>0</v>
      </c>
      <c r="R23" s="49"/>
      <c r="S23" s="69" t="str">
        <f>IF(COUNTIF(Allgemein!$H$8:$H$45,A23)&gt;0,"Feiertag","")</f>
        <v>Feiertag</v>
      </c>
      <c r="T23" s="97">
        <f>IFERROR(VLOOKUP(A23,Allgemein!$H$8:$I$45,2,FALSE),"")</f>
        <v>0</v>
      </c>
      <c r="U23" s="97">
        <f>VLOOKUP(B23,Personalstamm!$D$8:$F$14,3,FALSE)</f>
        <v>0</v>
      </c>
      <c r="V23" s="97" t="str">
        <f t="shared" si="8"/>
        <v/>
      </c>
      <c r="W23" s="69" t="str">
        <f t="shared" ca="1" si="4"/>
        <v/>
      </c>
      <c r="X23" s="49"/>
      <c r="Y23" s="49"/>
      <c r="Z23" s="49"/>
      <c r="AA23" s="49"/>
    </row>
    <row r="24" spans="1:27" s="21" customFormat="1" ht="15" customHeight="1" x14ac:dyDescent="0.3">
      <c r="A24" s="39">
        <v>46068</v>
      </c>
      <c r="B24" s="89" t="str">
        <f t="shared" si="5"/>
        <v>Sonntag</v>
      </c>
      <c r="C24" s="90" t="str">
        <f t="shared" si="0"/>
        <v>Wochenende</v>
      </c>
      <c r="D24" s="91"/>
      <c r="E24" s="91"/>
      <c r="F24" s="91"/>
      <c r="G24" s="91"/>
      <c r="H24" s="91"/>
      <c r="I24" s="79" t="str">
        <f t="shared" ca="1" si="1"/>
        <v/>
      </c>
      <c r="J24" s="79" t="str">
        <f t="shared" ca="1" si="6"/>
        <v/>
      </c>
      <c r="K24" s="79" t="str">
        <f ca="1">IF(I24="","",IF(AND(I24&lt;&gt;"",J24="",I24&gt;=Personalstamm!$D$20),Personalstamm!$E$20,IF(AND(I24&lt;&gt;"",J24="",I24&gt;=Personalstamm!$D$19),Personalstamm!$E$19,IF(AND(I24&lt;&gt;"",J24&lt;Personalstamm!$E$20,I24&gt;=Personalstamm!$D$20),Personalstamm!$E$20-J24,IF(AND(I24&lt;&gt;"",J24&lt;Personalstamm!E$19,I24&gt;=Personalstamm!$D$19),Personalstamm!$E$19-J24,0)))))</f>
        <v/>
      </c>
      <c r="L24" s="79" t="str">
        <f t="shared" ca="1" si="7"/>
        <v/>
      </c>
      <c r="M24" s="93" t="str">
        <f t="shared" si="2"/>
        <v/>
      </c>
      <c r="N24" s="79" t="str">
        <f>IF(OR(M24="",M24="Bitte auswählen"),"",IF(M24="Feiertag",T24*U24,IF(M24="Gleittag",0,VLOOKUP(B24,Personalstamm!$D$8:$F$14,3,FALSE))))</f>
        <v/>
      </c>
      <c r="O24" s="79">
        <f>VLOOKUP(B24,Personalstamm!$D$8:$E$14,2,FALSE)</f>
        <v>0</v>
      </c>
      <c r="P24" s="79" t="str">
        <f t="shared" ca="1" si="3"/>
        <v/>
      </c>
      <c r="Q24" s="65">
        <f t="shared" ca="1" si="9"/>
        <v>0</v>
      </c>
      <c r="R24" s="49"/>
      <c r="S24" s="69" t="str">
        <f>IF(COUNTIF(Allgemein!$H$8:$H$45,A24)&gt;0,"Feiertag","")</f>
        <v>Feiertag</v>
      </c>
      <c r="T24" s="97">
        <f>IFERROR(VLOOKUP(A24,Allgemein!$H$8:$I$45,2,FALSE),"")</f>
        <v>0</v>
      </c>
      <c r="U24" s="97">
        <f>VLOOKUP(B24,Personalstamm!$D$8:$F$14,3,FALSE)</f>
        <v>0</v>
      </c>
      <c r="V24" s="97" t="str">
        <f t="shared" si="8"/>
        <v/>
      </c>
      <c r="W24" s="69" t="str">
        <f t="shared" ca="1" si="4"/>
        <v/>
      </c>
      <c r="X24" s="49"/>
      <c r="Y24" s="49"/>
      <c r="Z24" s="49"/>
      <c r="AA24" s="49"/>
    </row>
    <row r="25" spans="1:27" s="21" customFormat="1" ht="15" customHeight="1" x14ac:dyDescent="0.3">
      <c r="A25" s="39">
        <v>46069</v>
      </c>
      <c r="B25" s="89" t="str">
        <f t="shared" si="5"/>
        <v>Montag</v>
      </c>
      <c r="C25" s="90" t="str">
        <f t="shared" si="0"/>
        <v>Bitte auswählen</v>
      </c>
      <c r="D25" s="91"/>
      <c r="E25" s="91"/>
      <c r="F25" s="91"/>
      <c r="G25" s="91"/>
      <c r="H25" s="91"/>
      <c r="I25" s="79" t="str">
        <f t="shared" ca="1" si="1"/>
        <v/>
      </c>
      <c r="J25" s="79" t="str">
        <f t="shared" ca="1" si="6"/>
        <v/>
      </c>
      <c r="K25" s="79" t="str">
        <f ca="1">IF(I25="","",IF(AND(I25&lt;&gt;"",J25="",I25&gt;=Personalstamm!$D$20),Personalstamm!$E$20,IF(AND(I25&lt;&gt;"",J25="",I25&gt;=Personalstamm!$D$19),Personalstamm!$E$19,IF(AND(I25&lt;&gt;"",J25&lt;Personalstamm!$E$20,I25&gt;=Personalstamm!$D$20),Personalstamm!$E$20-J25,IF(AND(I25&lt;&gt;"",J25&lt;Personalstamm!E$19,I25&gt;=Personalstamm!$D$19),Personalstamm!$E$19-J25,0)))))</f>
        <v/>
      </c>
      <c r="L25" s="79" t="str">
        <f t="shared" ca="1" si="7"/>
        <v/>
      </c>
      <c r="M25" s="93" t="str">
        <f t="shared" si="2"/>
        <v/>
      </c>
      <c r="N25" s="79" t="str">
        <f>IF(OR(M25="",M25="Bitte auswählen"),"",IF(M25="Feiertag",T25*U25,IF(M25="Gleittag",0,VLOOKUP(B25,Personalstamm!$D$8:$F$14,3,FALSE))))</f>
        <v/>
      </c>
      <c r="O25" s="79">
        <f>VLOOKUP(B25,Personalstamm!$D$8:$E$14,2,FALSE)</f>
        <v>8</v>
      </c>
      <c r="P25" s="79" t="str">
        <f t="shared" ca="1" si="3"/>
        <v/>
      </c>
      <c r="Q25" s="65">
        <f t="shared" ca="1" si="9"/>
        <v>0</v>
      </c>
      <c r="R25" s="49"/>
      <c r="S25" s="69" t="str">
        <f>IF(COUNTIF(Allgemein!$H$8:$H$45,A25)&gt;0,"Feiertag","")</f>
        <v>Feiertag</v>
      </c>
      <c r="T25" s="97">
        <f>IFERROR(VLOOKUP(A25,Allgemein!$H$8:$I$45,2,FALSE),"")</f>
        <v>0</v>
      </c>
      <c r="U25" s="97">
        <f>VLOOKUP(B25,Personalstamm!$D$8:$F$14,3,FALSE)</f>
        <v>8</v>
      </c>
      <c r="V25" s="97" t="str">
        <f t="shared" si="8"/>
        <v/>
      </c>
      <c r="W25" s="69" t="str">
        <f t="shared" ca="1" si="4"/>
        <v/>
      </c>
      <c r="X25" s="49"/>
      <c r="Y25" s="49"/>
      <c r="Z25" s="49"/>
      <c r="AA25" s="49"/>
    </row>
    <row r="26" spans="1:27" s="21" customFormat="1" ht="15" customHeight="1" x14ac:dyDescent="0.3">
      <c r="A26" s="39">
        <v>46070</v>
      </c>
      <c r="B26" s="89" t="str">
        <f t="shared" si="5"/>
        <v>Dienstag</v>
      </c>
      <c r="C26" s="90" t="str">
        <f t="shared" si="0"/>
        <v>Bitte auswählen</v>
      </c>
      <c r="D26" s="91"/>
      <c r="E26" s="91"/>
      <c r="F26" s="91"/>
      <c r="G26" s="91"/>
      <c r="H26" s="91"/>
      <c r="I26" s="79" t="str">
        <f t="shared" ca="1" si="1"/>
        <v/>
      </c>
      <c r="J26" s="79" t="str">
        <f t="shared" ca="1" si="6"/>
        <v/>
      </c>
      <c r="K26" s="79" t="str">
        <f ca="1">IF(I26="","",IF(AND(I26&lt;&gt;"",J26="",I26&gt;=Personalstamm!$D$20),Personalstamm!$E$20,IF(AND(I26&lt;&gt;"",J26="",I26&gt;=Personalstamm!$D$19),Personalstamm!$E$19,IF(AND(I26&lt;&gt;"",J26&lt;Personalstamm!$E$20,I26&gt;=Personalstamm!$D$20),Personalstamm!$E$20-J26,IF(AND(I26&lt;&gt;"",J26&lt;Personalstamm!E$19,I26&gt;=Personalstamm!$D$19),Personalstamm!$E$19-J26,0)))))</f>
        <v/>
      </c>
      <c r="L26" s="79" t="str">
        <f t="shared" ca="1" si="7"/>
        <v/>
      </c>
      <c r="M26" s="93" t="str">
        <f t="shared" si="2"/>
        <v/>
      </c>
      <c r="N26" s="79" t="str">
        <f>IF(OR(M26="",M26="Bitte auswählen"),"",IF(M26="Feiertag",T26*U26,IF(M26="Gleittag",0,VLOOKUP(B26,Personalstamm!$D$8:$F$14,3,FALSE))))</f>
        <v/>
      </c>
      <c r="O26" s="79">
        <f>VLOOKUP(B26,Personalstamm!$D$8:$E$14,2,FALSE)</f>
        <v>8</v>
      </c>
      <c r="P26" s="79" t="str">
        <f t="shared" ca="1" si="3"/>
        <v/>
      </c>
      <c r="Q26" s="65">
        <f t="shared" ca="1" si="9"/>
        <v>0</v>
      </c>
      <c r="R26" s="49"/>
      <c r="S26" s="69" t="str">
        <f>IF(COUNTIF(Allgemein!$H$8:$H$45,A26)&gt;0,"Feiertag","")</f>
        <v>Feiertag</v>
      </c>
      <c r="T26" s="97">
        <f>IFERROR(VLOOKUP(A26,Allgemein!$H$8:$I$45,2,FALSE),"")</f>
        <v>0</v>
      </c>
      <c r="U26" s="97">
        <f>VLOOKUP(B26,Personalstamm!$D$8:$F$14,3,FALSE)</f>
        <v>8</v>
      </c>
      <c r="V26" s="97" t="str">
        <f t="shared" si="8"/>
        <v/>
      </c>
      <c r="W26" s="69" t="str">
        <f t="shared" ca="1" si="4"/>
        <v/>
      </c>
      <c r="X26" s="49"/>
      <c r="Y26" s="49"/>
      <c r="Z26" s="49"/>
      <c r="AA26" s="49"/>
    </row>
    <row r="27" spans="1:27" s="21" customFormat="1" ht="15" customHeight="1" x14ac:dyDescent="0.3">
      <c r="A27" s="39">
        <v>46071</v>
      </c>
      <c r="B27" s="89" t="str">
        <f t="shared" si="5"/>
        <v>Mittwoch</v>
      </c>
      <c r="C27" s="90" t="str">
        <f t="shared" si="0"/>
        <v>Bitte auswählen</v>
      </c>
      <c r="D27" s="91"/>
      <c r="E27" s="91"/>
      <c r="F27" s="91"/>
      <c r="G27" s="91"/>
      <c r="H27" s="91"/>
      <c r="I27" s="79" t="str">
        <f t="shared" ca="1" si="1"/>
        <v/>
      </c>
      <c r="J27" s="79" t="str">
        <f t="shared" ca="1" si="6"/>
        <v/>
      </c>
      <c r="K27" s="79" t="str">
        <f ca="1">IF(I27="","",IF(AND(I27&lt;&gt;"",J27="",I27&gt;=Personalstamm!$D$20),Personalstamm!$E$20,IF(AND(I27&lt;&gt;"",J27="",I27&gt;=Personalstamm!$D$19),Personalstamm!$E$19,IF(AND(I27&lt;&gt;"",J27&lt;Personalstamm!$E$20,I27&gt;=Personalstamm!$D$20),Personalstamm!$E$20-J27,IF(AND(I27&lt;&gt;"",J27&lt;Personalstamm!E$19,I27&gt;=Personalstamm!$D$19),Personalstamm!$E$19-J27,0)))))</f>
        <v/>
      </c>
      <c r="L27" s="79" t="str">
        <f t="shared" ca="1" si="7"/>
        <v/>
      </c>
      <c r="M27" s="93" t="str">
        <f t="shared" si="2"/>
        <v/>
      </c>
      <c r="N27" s="79" t="str">
        <f>IF(OR(M27="",M27="Bitte auswählen"),"",IF(M27="Feiertag",T27*U27,IF(M27="Gleittag",0,VLOOKUP(B27,Personalstamm!$D$8:$F$14,3,FALSE))))</f>
        <v/>
      </c>
      <c r="O27" s="79">
        <f>VLOOKUP(B27,Personalstamm!$D$8:$E$14,2,FALSE)</f>
        <v>8</v>
      </c>
      <c r="P27" s="79" t="str">
        <f t="shared" ca="1" si="3"/>
        <v/>
      </c>
      <c r="Q27" s="65">
        <f t="shared" ca="1" si="9"/>
        <v>0</v>
      </c>
      <c r="R27" s="49"/>
      <c r="S27" s="69" t="str">
        <f>IF(COUNTIF(Allgemein!$H$8:$H$45,A27)&gt;0,"Feiertag","")</f>
        <v>Feiertag</v>
      </c>
      <c r="T27" s="97">
        <f>IFERROR(VLOOKUP(A27,Allgemein!$H$8:$I$45,2,FALSE),"")</f>
        <v>0</v>
      </c>
      <c r="U27" s="97">
        <f>VLOOKUP(B27,Personalstamm!$D$8:$F$14,3,FALSE)</f>
        <v>8</v>
      </c>
      <c r="V27" s="97" t="str">
        <f t="shared" si="8"/>
        <v/>
      </c>
      <c r="W27" s="69" t="str">
        <f t="shared" ca="1" si="4"/>
        <v/>
      </c>
      <c r="X27" s="49"/>
      <c r="Y27" s="49"/>
      <c r="Z27" s="49"/>
      <c r="AA27" s="49"/>
    </row>
    <row r="28" spans="1:27" s="21" customFormat="1" ht="15" customHeight="1" x14ac:dyDescent="0.3">
      <c r="A28" s="39">
        <v>46072</v>
      </c>
      <c r="B28" s="89" t="str">
        <f t="shared" si="5"/>
        <v>Donnerstag</v>
      </c>
      <c r="C28" s="90" t="str">
        <f t="shared" si="0"/>
        <v>Bitte auswählen</v>
      </c>
      <c r="D28" s="91"/>
      <c r="E28" s="91"/>
      <c r="F28" s="91"/>
      <c r="G28" s="91"/>
      <c r="H28" s="91"/>
      <c r="I28" s="79" t="str">
        <f t="shared" ca="1" si="1"/>
        <v/>
      </c>
      <c r="J28" s="79" t="str">
        <f t="shared" ca="1" si="6"/>
        <v/>
      </c>
      <c r="K28" s="79" t="str">
        <f ca="1">IF(I28="","",IF(AND(I28&lt;&gt;"",J28="",I28&gt;=Personalstamm!$D$20),Personalstamm!$E$20,IF(AND(I28&lt;&gt;"",J28="",I28&gt;=Personalstamm!$D$19),Personalstamm!$E$19,IF(AND(I28&lt;&gt;"",J28&lt;Personalstamm!$E$20,I28&gt;=Personalstamm!$D$20),Personalstamm!$E$20-J28,IF(AND(I28&lt;&gt;"",J28&lt;Personalstamm!E$19,I28&gt;=Personalstamm!$D$19),Personalstamm!$E$19-J28,0)))))</f>
        <v/>
      </c>
      <c r="L28" s="79" t="str">
        <f t="shared" ca="1" si="7"/>
        <v/>
      </c>
      <c r="M28" s="93" t="str">
        <f t="shared" si="2"/>
        <v/>
      </c>
      <c r="N28" s="79" t="str">
        <f>IF(OR(M28="",M28="Bitte auswählen"),"",IF(M28="Feiertag",T28*U28,IF(M28="Gleittag",0,VLOOKUP(B28,Personalstamm!$D$8:$F$14,3,FALSE))))</f>
        <v/>
      </c>
      <c r="O28" s="79">
        <f>VLOOKUP(B28,Personalstamm!$D$8:$E$14,2,FALSE)</f>
        <v>8</v>
      </c>
      <c r="P28" s="79" t="str">
        <f t="shared" ca="1" si="3"/>
        <v/>
      </c>
      <c r="Q28" s="65">
        <f t="shared" ca="1" si="9"/>
        <v>0</v>
      </c>
      <c r="R28" s="49"/>
      <c r="S28" s="69" t="str">
        <f>IF(COUNTIF(Allgemein!$H$8:$H$45,A28)&gt;0,"Feiertag","")</f>
        <v/>
      </c>
      <c r="T28" s="97" t="str">
        <f>IFERROR(VLOOKUP(A28,Allgemein!$H$8:$I$45,2,FALSE),"")</f>
        <v/>
      </c>
      <c r="U28" s="97">
        <f>VLOOKUP(B28,Personalstamm!$D$8:$F$14,3,FALSE)</f>
        <v>8</v>
      </c>
      <c r="V28" s="97" t="str">
        <f t="shared" si="8"/>
        <v/>
      </c>
      <c r="W28" s="69" t="str">
        <f t="shared" ca="1" si="4"/>
        <v/>
      </c>
      <c r="X28" s="49"/>
      <c r="Y28" s="49"/>
      <c r="Z28" s="49"/>
      <c r="AA28" s="49"/>
    </row>
    <row r="29" spans="1:27" s="21" customFormat="1" ht="15" customHeight="1" x14ac:dyDescent="0.3">
      <c r="A29" s="39">
        <v>46073</v>
      </c>
      <c r="B29" s="89" t="str">
        <f t="shared" si="5"/>
        <v>Freitag</v>
      </c>
      <c r="C29" s="90" t="str">
        <f t="shared" si="0"/>
        <v>Bitte auswählen</v>
      </c>
      <c r="D29" s="91"/>
      <c r="E29" s="91"/>
      <c r="F29" s="91"/>
      <c r="G29" s="91"/>
      <c r="H29" s="91"/>
      <c r="I29" s="79" t="str">
        <f t="shared" ca="1" si="1"/>
        <v/>
      </c>
      <c r="J29" s="79" t="str">
        <f t="shared" ca="1" si="6"/>
        <v/>
      </c>
      <c r="K29" s="79" t="str">
        <f ca="1">IF(I29="","",IF(AND(I29&lt;&gt;"",J29="",I29&gt;=Personalstamm!$D$20),Personalstamm!$E$20,IF(AND(I29&lt;&gt;"",J29="",I29&gt;=Personalstamm!$D$19),Personalstamm!$E$19,IF(AND(I29&lt;&gt;"",J29&lt;Personalstamm!$E$20,I29&gt;=Personalstamm!$D$20),Personalstamm!$E$20-J29,IF(AND(I29&lt;&gt;"",J29&lt;Personalstamm!E$19,I29&gt;=Personalstamm!$D$19),Personalstamm!$E$19-J29,0)))))</f>
        <v/>
      </c>
      <c r="L29" s="79" t="str">
        <f t="shared" ca="1" si="7"/>
        <v/>
      </c>
      <c r="M29" s="93" t="str">
        <f t="shared" si="2"/>
        <v/>
      </c>
      <c r="N29" s="79" t="str">
        <f>IF(OR(M29="",M29="Bitte auswählen"),"",IF(M29="Feiertag",T29*U29,IF(M29="Gleittag",0,VLOOKUP(B29,Personalstamm!$D$8:$F$14,3,FALSE))))</f>
        <v/>
      </c>
      <c r="O29" s="79">
        <f>VLOOKUP(B29,Personalstamm!$D$8:$E$14,2,FALSE)</f>
        <v>8</v>
      </c>
      <c r="P29" s="79" t="str">
        <f t="shared" ca="1" si="3"/>
        <v/>
      </c>
      <c r="Q29" s="65">
        <f t="shared" ca="1" si="9"/>
        <v>0</v>
      </c>
      <c r="R29" s="49"/>
      <c r="S29" s="69" t="str">
        <f>IF(COUNTIF(Allgemein!$H$8:$H$45,A29)&gt;0,"Feiertag","")</f>
        <v/>
      </c>
      <c r="T29" s="97" t="str">
        <f>IFERROR(VLOOKUP(A29,Allgemein!$H$8:$I$45,2,FALSE),"")</f>
        <v/>
      </c>
      <c r="U29" s="97">
        <f>VLOOKUP(B29,Personalstamm!$D$8:$F$14,3,FALSE)</f>
        <v>8</v>
      </c>
      <c r="V29" s="97" t="str">
        <f t="shared" si="8"/>
        <v/>
      </c>
      <c r="W29" s="69" t="str">
        <f t="shared" ca="1" si="4"/>
        <v/>
      </c>
      <c r="X29" s="49"/>
      <c r="Y29" s="49"/>
      <c r="Z29" s="49"/>
      <c r="AA29" s="49"/>
    </row>
    <row r="30" spans="1:27" s="21" customFormat="1" ht="15" customHeight="1" x14ac:dyDescent="0.3">
      <c r="A30" s="39">
        <v>46074</v>
      </c>
      <c r="B30" s="89" t="str">
        <f t="shared" si="5"/>
        <v>Samstag</v>
      </c>
      <c r="C30" s="90" t="str">
        <f t="shared" si="0"/>
        <v>Wochenende</v>
      </c>
      <c r="D30" s="91"/>
      <c r="E30" s="91"/>
      <c r="F30" s="91"/>
      <c r="G30" s="91"/>
      <c r="H30" s="91"/>
      <c r="I30" s="79" t="str">
        <f t="shared" ca="1" si="1"/>
        <v/>
      </c>
      <c r="J30" s="79" t="str">
        <f t="shared" ca="1" si="6"/>
        <v/>
      </c>
      <c r="K30" s="79" t="str">
        <f ca="1">IF(I30="","",IF(AND(I30&lt;&gt;"",J30="",I30&gt;=Personalstamm!$D$20),Personalstamm!$E$20,IF(AND(I30&lt;&gt;"",J30="",I30&gt;=Personalstamm!$D$19),Personalstamm!$E$19,IF(AND(I30&lt;&gt;"",J30&lt;Personalstamm!$E$20,I30&gt;=Personalstamm!$D$20),Personalstamm!$E$20-J30,IF(AND(I30&lt;&gt;"",J30&lt;Personalstamm!E$19,I30&gt;=Personalstamm!$D$19),Personalstamm!$E$19-J30,0)))))</f>
        <v/>
      </c>
      <c r="L30" s="79" t="str">
        <f t="shared" ca="1" si="7"/>
        <v/>
      </c>
      <c r="M30" s="93" t="str">
        <f t="shared" si="2"/>
        <v/>
      </c>
      <c r="N30" s="79" t="str">
        <f>IF(OR(M30="",M30="Bitte auswählen"),"",IF(M30="Feiertag",T30*U30,IF(M30="Gleittag",0,VLOOKUP(B30,Personalstamm!$D$8:$F$14,3,FALSE))))</f>
        <v/>
      </c>
      <c r="O30" s="79">
        <f>VLOOKUP(B30,Personalstamm!$D$8:$E$14,2,FALSE)</f>
        <v>0</v>
      </c>
      <c r="P30" s="79" t="str">
        <f t="shared" ca="1" si="3"/>
        <v/>
      </c>
      <c r="Q30" s="65">
        <f t="shared" ca="1" si="9"/>
        <v>0</v>
      </c>
      <c r="R30" s="49"/>
      <c r="S30" s="69" t="str">
        <f>IF(COUNTIF(Allgemein!$H$8:$H$45,A30)&gt;0,"Feiertag","")</f>
        <v/>
      </c>
      <c r="T30" s="97" t="str">
        <f>IFERROR(VLOOKUP(A30,Allgemein!$H$8:$I$45,2,FALSE),"")</f>
        <v/>
      </c>
      <c r="U30" s="97">
        <f>VLOOKUP(B30,Personalstamm!$D$8:$F$14,3,FALSE)</f>
        <v>0</v>
      </c>
      <c r="V30" s="97" t="str">
        <f t="shared" si="8"/>
        <v/>
      </c>
      <c r="W30" s="69" t="str">
        <f t="shared" ca="1" si="4"/>
        <v/>
      </c>
      <c r="X30" s="49"/>
      <c r="Y30" s="49"/>
      <c r="Z30" s="49"/>
      <c r="AA30" s="49"/>
    </row>
    <row r="31" spans="1:27" s="21" customFormat="1" ht="15" customHeight="1" x14ac:dyDescent="0.3">
      <c r="A31" s="39">
        <v>46075</v>
      </c>
      <c r="B31" s="89" t="str">
        <f t="shared" si="5"/>
        <v>Sonntag</v>
      </c>
      <c r="C31" s="90" t="str">
        <f t="shared" si="0"/>
        <v>Wochenende</v>
      </c>
      <c r="D31" s="91"/>
      <c r="E31" s="91"/>
      <c r="F31" s="91"/>
      <c r="G31" s="91"/>
      <c r="H31" s="91"/>
      <c r="I31" s="79" t="str">
        <f t="shared" ca="1" si="1"/>
        <v/>
      </c>
      <c r="J31" s="79" t="str">
        <f t="shared" ca="1" si="6"/>
        <v/>
      </c>
      <c r="K31" s="79" t="str">
        <f ca="1">IF(I31="","",IF(AND(I31&lt;&gt;"",J31="",I31&gt;=Personalstamm!$D$20),Personalstamm!$E$20,IF(AND(I31&lt;&gt;"",J31="",I31&gt;=Personalstamm!$D$19),Personalstamm!$E$19,IF(AND(I31&lt;&gt;"",J31&lt;Personalstamm!$E$20,I31&gt;=Personalstamm!$D$20),Personalstamm!$E$20-J31,IF(AND(I31&lt;&gt;"",J31&lt;Personalstamm!E$19,I31&gt;=Personalstamm!$D$19),Personalstamm!$E$19-J31,0)))))</f>
        <v/>
      </c>
      <c r="L31" s="79" t="str">
        <f t="shared" ca="1" si="7"/>
        <v/>
      </c>
      <c r="M31" s="93" t="str">
        <f t="shared" si="2"/>
        <v/>
      </c>
      <c r="N31" s="79" t="str">
        <f>IF(OR(M31="",M31="Bitte auswählen"),"",IF(M31="Feiertag",T31*U31,IF(M31="Gleittag",0,VLOOKUP(B31,Personalstamm!$D$8:$F$14,3,FALSE))))</f>
        <v/>
      </c>
      <c r="O31" s="79">
        <f>VLOOKUP(B31,Personalstamm!$D$8:$E$14,2,FALSE)</f>
        <v>0</v>
      </c>
      <c r="P31" s="79" t="str">
        <f t="shared" ca="1" si="3"/>
        <v/>
      </c>
      <c r="Q31" s="65">
        <f t="shared" ca="1" si="9"/>
        <v>0</v>
      </c>
      <c r="R31" s="49"/>
      <c r="S31" s="69" t="str">
        <f>IF(COUNTIF(Allgemein!$H$8:$H$45,A31)&gt;0,"Feiertag","")</f>
        <v/>
      </c>
      <c r="T31" s="97" t="str">
        <f>IFERROR(VLOOKUP(A31,Allgemein!$H$8:$I$45,2,FALSE),"")</f>
        <v/>
      </c>
      <c r="U31" s="97">
        <f>VLOOKUP(B31,Personalstamm!$D$8:$F$14,3,FALSE)</f>
        <v>0</v>
      </c>
      <c r="V31" s="97" t="str">
        <f t="shared" si="8"/>
        <v/>
      </c>
      <c r="W31" s="69" t="str">
        <f t="shared" ca="1" si="4"/>
        <v/>
      </c>
      <c r="X31" s="49"/>
      <c r="Y31" s="49"/>
      <c r="Z31" s="49"/>
      <c r="AA31" s="49"/>
    </row>
    <row r="32" spans="1:27" s="21" customFormat="1" ht="15" customHeight="1" x14ac:dyDescent="0.3">
      <c r="A32" s="39">
        <v>46076</v>
      </c>
      <c r="B32" s="89" t="str">
        <f t="shared" si="5"/>
        <v>Montag</v>
      </c>
      <c r="C32" s="90" t="str">
        <f t="shared" si="0"/>
        <v>Bitte auswählen</v>
      </c>
      <c r="D32" s="91"/>
      <c r="E32" s="91"/>
      <c r="F32" s="91"/>
      <c r="G32" s="91"/>
      <c r="H32" s="91"/>
      <c r="I32" s="79" t="str">
        <f t="shared" ca="1" si="1"/>
        <v/>
      </c>
      <c r="J32" s="79" t="str">
        <f t="shared" ca="1" si="6"/>
        <v/>
      </c>
      <c r="K32" s="79" t="str">
        <f ca="1">IF(I32="","",IF(AND(I32&lt;&gt;"",J32="",I32&gt;=Personalstamm!$D$20),Personalstamm!$E$20,IF(AND(I32&lt;&gt;"",J32="",I32&gt;=Personalstamm!$D$19),Personalstamm!$E$19,IF(AND(I32&lt;&gt;"",J32&lt;Personalstamm!$E$20,I32&gt;=Personalstamm!$D$20),Personalstamm!$E$20-J32,IF(AND(I32&lt;&gt;"",J32&lt;Personalstamm!E$19,I32&gt;=Personalstamm!$D$19),Personalstamm!$E$19-J32,0)))))</f>
        <v/>
      </c>
      <c r="L32" s="79" t="str">
        <f t="shared" ca="1" si="7"/>
        <v/>
      </c>
      <c r="M32" s="93" t="str">
        <f t="shared" si="2"/>
        <v/>
      </c>
      <c r="N32" s="79" t="str">
        <f>IF(OR(M32="",M32="Bitte auswählen"),"",IF(M32="Feiertag",T32*U32,IF(M32="Gleittag",0,VLOOKUP(B32,Personalstamm!$D$8:$F$14,3,FALSE))))</f>
        <v/>
      </c>
      <c r="O32" s="79">
        <f>VLOOKUP(B32,Personalstamm!$D$8:$E$14,2,FALSE)</f>
        <v>8</v>
      </c>
      <c r="P32" s="79" t="str">
        <f t="shared" ca="1" si="3"/>
        <v/>
      </c>
      <c r="Q32" s="65">
        <f t="shared" ca="1" si="9"/>
        <v>0</v>
      </c>
      <c r="R32" s="49"/>
      <c r="S32" s="69" t="str">
        <f>IF(COUNTIF(Allgemein!$H$8:$H$45,A32)&gt;0,"Feiertag","")</f>
        <v/>
      </c>
      <c r="T32" s="97" t="str">
        <f>IFERROR(VLOOKUP(A32,Allgemein!$H$8:$I$45,2,FALSE),"")</f>
        <v/>
      </c>
      <c r="U32" s="97">
        <f>VLOOKUP(B32,Personalstamm!$D$8:$F$14,3,FALSE)</f>
        <v>8</v>
      </c>
      <c r="V32" s="97" t="str">
        <f t="shared" si="8"/>
        <v/>
      </c>
      <c r="W32" s="69" t="str">
        <f t="shared" ca="1" si="4"/>
        <v/>
      </c>
      <c r="X32" s="49"/>
      <c r="Y32" s="49"/>
      <c r="Z32" s="49"/>
      <c r="AA32" s="49"/>
    </row>
    <row r="33" spans="1:27" s="21" customFormat="1" ht="15" customHeight="1" x14ac:dyDescent="0.3">
      <c r="A33" s="39">
        <v>46077</v>
      </c>
      <c r="B33" s="89" t="str">
        <f t="shared" si="5"/>
        <v>Dienstag</v>
      </c>
      <c r="C33" s="90" t="str">
        <f t="shared" si="0"/>
        <v>Bitte auswählen</v>
      </c>
      <c r="D33" s="91"/>
      <c r="E33" s="91"/>
      <c r="F33" s="91"/>
      <c r="G33" s="91"/>
      <c r="H33" s="91"/>
      <c r="I33" s="79" t="str">
        <f t="shared" ca="1" si="1"/>
        <v/>
      </c>
      <c r="J33" s="79" t="str">
        <f t="shared" ca="1" si="6"/>
        <v/>
      </c>
      <c r="K33" s="79" t="str">
        <f ca="1">IF(I33="","",IF(AND(I33&lt;&gt;"",J33="",I33&gt;=Personalstamm!$D$20),Personalstamm!$E$20,IF(AND(I33&lt;&gt;"",J33="",I33&gt;=Personalstamm!$D$19),Personalstamm!$E$19,IF(AND(I33&lt;&gt;"",J33&lt;Personalstamm!$E$20,I33&gt;=Personalstamm!$D$20),Personalstamm!$E$20-J33,IF(AND(I33&lt;&gt;"",J33&lt;Personalstamm!E$19,I33&gt;=Personalstamm!$D$19),Personalstamm!$E$19-J33,0)))))</f>
        <v/>
      </c>
      <c r="L33" s="79" t="str">
        <f t="shared" ca="1" si="7"/>
        <v/>
      </c>
      <c r="M33" s="93" t="str">
        <f t="shared" si="2"/>
        <v/>
      </c>
      <c r="N33" s="79" t="str">
        <f>IF(OR(M33="",M33="Bitte auswählen"),"",IF(M33="Feiertag",T33*U33,IF(M33="Gleittag",0,VLOOKUP(B33,Personalstamm!$D$8:$F$14,3,FALSE))))</f>
        <v/>
      </c>
      <c r="O33" s="79">
        <f>VLOOKUP(B33,Personalstamm!$D$8:$E$14,2,FALSE)</f>
        <v>8</v>
      </c>
      <c r="P33" s="79" t="str">
        <f t="shared" ca="1" si="3"/>
        <v/>
      </c>
      <c r="Q33" s="65">
        <f t="shared" ca="1" si="9"/>
        <v>0</v>
      </c>
      <c r="R33" s="49"/>
      <c r="S33" s="69" t="str">
        <f>IF(COUNTIF(Allgemein!$H$8:$H$45,A33)&gt;0,"Feiertag","")</f>
        <v/>
      </c>
      <c r="T33" s="97" t="str">
        <f>IFERROR(VLOOKUP(A33,Allgemein!$H$8:$I$45,2,FALSE),"")</f>
        <v/>
      </c>
      <c r="U33" s="97">
        <f>VLOOKUP(B33,Personalstamm!$D$8:$F$14,3,FALSE)</f>
        <v>8</v>
      </c>
      <c r="V33" s="97" t="str">
        <f t="shared" si="8"/>
        <v/>
      </c>
      <c r="W33" s="69" t="str">
        <f t="shared" ca="1" si="4"/>
        <v/>
      </c>
      <c r="X33" s="49"/>
      <c r="Y33" s="49"/>
      <c r="Z33" s="49"/>
      <c r="AA33" s="49"/>
    </row>
    <row r="34" spans="1:27" s="21" customFormat="1" ht="15" customHeight="1" x14ac:dyDescent="0.3">
      <c r="A34" s="39">
        <v>46078</v>
      </c>
      <c r="B34" s="89" t="str">
        <f t="shared" si="5"/>
        <v>Mittwoch</v>
      </c>
      <c r="C34" s="90" t="str">
        <f t="shared" si="0"/>
        <v>Bitte auswählen</v>
      </c>
      <c r="D34" s="91"/>
      <c r="E34" s="91"/>
      <c r="F34" s="91"/>
      <c r="G34" s="91"/>
      <c r="H34" s="91"/>
      <c r="I34" s="79" t="str">
        <f t="shared" ca="1" si="1"/>
        <v/>
      </c>
      <c r="J34" s="79" t="str">
        <f t="shared" ca="1" si="6"/>
        <v/>
      </c>
      <c r="K34" s="79" t="str">
        <f ca="1">IF(I34="","",IF(AND(I34&lt;&gt;"",J34="",I34&gt;=Personalstamm!$D$20),Personalstamm!$E$20,IF(AND(I34&lt;&gt;"",J34="",I34&gt;=Personalstamm!$D$19),Personalstamm!$E$19,IF(AND(I34&lt;&gt;"",J34&lt;Personalstamm!$E$20,I34&gt;=Personalstamm!$D$20),Personalstamm!$E$20-J34,IF(AND(I34&lt;&gt;"",J34&lt;Personalstamm!E$19,I34&gt;=Personalstamm!$D$19),Personalstamm!$E$19-J34,0)))))</f>
        <v/>
      </c>
      <c r="L34" s="79" t="str">
        <f t="shared" ca="1" si="7"/>
        <v/>
      </c>
      <c r="M34" s="93" t="str">
        <f t="shared" si="2"/>
        <v/>
      </c>
      <c r="N34" s="79" t="str">
        <f>IF(OR(M34="",M34="Bitte auswählen"),"",IF(M34="Feiertag",T34*U34,IF(M34="Gleittag",0,VLOOKUP(B34,Personalstamm!$D$8:$F$14,3,FALSE))))</f>
        <v/>
      </c>
      <c r="O34" s="79">
        <f>VLOOKUP(B34,Personalstamm!$D$8:$E$14,2,FALSE)</f>
        <v>8</v>
      </c>
      <c r="P34" s="79" t="str">
        <f t="shared" ca="1" si="3"/>
        <v/>
      </c>
      <c r="Q34" s="65">
        <f t="shared" ca="1" si="9"/>
        <v>0</v>
      </c>
      <c r="R34" s="49"/>
      <c r="S34" s="69" t="str">
        <f>IF(COUNTIF(Allgemein!$H$8:$H$45,A34)&gt;0,"Feiertag","")</f>
        <v/>
      </c>
      <c r="T34" s="97" t="str">
        <f>IFERROR(VLOOKUP(A34,Allgemein!$H$8:$I$45,2,FALSE),"")</f>
        <v/>
      </c>
      <c r="U34" s="97">
        <f>VLOOKUP(B34,Personalstamm!$D$8:$F$14,3,FALSE)</f>
        <v>8</v>
      </c>
      <c r="V34" s="97" t="str">
        <f t="shared" si="8"/>
        <v/>
      </c>
      <c r="W34" s="69" t="str">
        <f t="shared" ca="1" si="4"/>
        <v/>
      </c>
      <c r="X34" s="49"/>
      <c r="Y34" s="49"/>
      <c r="Z34" s="49"/>
      <c r="AA34" s="49"/>
    </row>
    <row r="35" spans="1:27" s="21" customFormat="1" ht="15" customHeight="1" x14ac:dyDescent="0.3">
      <c r="A35" s="39">
        <v>46079</v>
      </c>
      <c r="B35" s="89" t="str">
        <f t="shared" si="5"/>
        <v>Donnerstag</v>
      </c>
      <c r="C35" s="90" t="str">
        <f t="shared" si="0"/>
        <v>Bitte auswählen</v>
      </c>
      <c r="D35" s="91"/>
      <c r="E35" s="91"/>
      <c r="F35" s="91"/>
      <c r="G35" s="91"/>
      <c r="H35" s="91"/>
      <c r="I35" s="79" t="str">
        <f t="shared" ca="1" si="1"/>
        <v/>
      </c>
      <c r="J35" s="79" t="str">
        <f t="shared" ca="1" si="6"/>
        <v/>
      </c>
      <c r="K35" s="79" t="str">
        <f ca="1">IF(I35="","",IF(AND(I35&lt;&gt;"",J35="",I35&gt;=Personalstamm!$D$20),Personalstamm!$E$20,IF(AND(I35&lt;&gt;"",J35="",I35&gt;=Personalstamm!$D$19),Personalstamm!$E$19,IF(AND(I35&lt;&gt;"",J35&lt;Personalstamm!$E$20,I35&gt;=Personalstamm!$D$20),Personalstamm!$E$20-J35,IF(AND(I35&lt;&gt;"",J35&lt;Personalstamm!E$19,I35&gt;=Personalstamm!$D$19),Personalstamm!$E$19-J35,0)))))</f>
        <v/>
      </c>
      <c r="L35" s="79" t="str">
        <f t="shared" ca="1" si="7"/>
        <v/>
      </c>
      <c r="M35" s="93" t="str">
        <f t="shared" si="2"/>
        <v/>
      </c>
      <c r="N35" s="79" t="str">
        <f>IF(OR(M35="",M35="Bitte auswählen"),"",IF(M35="Feiertag",T35*U35,IF(M35="Gleittag",0,VLOOKUP(B35,Personalstamm!$D$8:$F$14,3,FALSE))))</f>
        <v/>
      </c>
      <c r="O35" s="79">
        <f>VLOOKUP(B35,Personalstamm!$D$8:$E$14,2,FALSE)</f>
        <v>8</v>
      </c>
      <c r="P35" s="79" t="str">
        <f t="shared" ca="1" si="3"/>
        <v/>
      </c>
      <c r="Q35" s="65">
        <f t="shared" ca="1" si="9"/>
        <v>0</v>
      </c>
      <c r="R35" s="49"/>
      <c r="S35" s="69" t="str">
        <f>IF(COUNTIF(Allgemein!$H$8:$H$45,A35)&gt;0,"Feiertag","")</f>
        <v/>
      </c>
      <c r="T35" s="97" t="str">
        <f>IFERROR(VLOOKUP(A35,Allgemein!$H$8:$I$45,2,FALSE),"")</f>
        <v/>
      </c>
      <c r="U35" s="97">
        <f>VLOOKUP(B35,Personalstamm!$D$8:$F$14,3,FALSE)</f>
        <v>8</v>
      </c>
      <c r="V35" s="97" t="str">
        <f t="shared" si="8"/>
        <v/>
      </c>
      <c r="W35" s="69" t="str">
        <f t="shared" ca="1" si="4"/>
        <v/>
      </c>
      <c r="X35" s="49"/>
      <c r="Y35" s="49"/>
      <c r="Z35" s="49"/>
      <c r="AA35" s="49"/>
    </row>
    <row r="36" spans="1:27" s="21" customFormat="1" ht="15" customHeight="1" x14ac:dyDescent="0.3">
      <c r="A36" s="39">
        <v>46080</v>
      </c>
      <c r="B36" s="89" t="str">
        <f t="shared" si="5"/>
        <v>Freitag</v>
      </c>
      <c r="C36" s="90" t="str">
        <f t="shared" si="0"/>
        <v>Bitte auswählen</v>
      </c>
      <c r="D36" s="91"/>
      <c r="E36" s="91"/>
      <c r="F36" s="91"/>
      <c r="G36" s="91"/>
      <c r="H36" s="91"/>
      <c r="I36" s="79" t="str">
        <f t="shared" ca="1" si="1"/>
        <v/>
      </c>
      <c r="J36" s="79" t="str">
        <f t="shared" ca="1" si="6"/>
        <v/>
      </c>
      <c r="K36" s="79" t="str">
        <f ca="1">IF(I36="","",IF(AND(I36&lt;&gt;"",J36="",I36&gt;=Personalstamm!$D$20),Personalstamm!$E$20,IF(AND(I36&lt;&gt;"",J36="",I36&gt;=Personalstamm!$D$19),Personalstamm!$E$19,IF(AND(I36&lt;&gt;"",J36&lt;Personalstamm!$E$20,I36&gt;=Personalstamm!$D$20),Personalstamm!$E$20-J36,IF(AND(I36&lt;&gt;"",J36&lt;Personalstamm!E$19,I36&gt;=Personalstamm!$D$19),Personalstamm!$E$19-J36,0)))))</f>
        <v/>
      </c>
      <c r="L36" s="79" t="str">
        <f t="shared" ca="1" si="7"/>
        <v/>
      </c>
      <c r="M36" s="93" t="str">
        <f t="shared" si="2"/>
        <v/>
      </c>
      <c r="N36" s="79" t="str">
        <f>IF(OR(M36="",M36="Bitte auswählen"),"",IF(M36="Feiertag",T36*U36,IF(M36="Gleittag",0,VLOOKUP(B36,Personalstamm!$D$8:$F$14,3,FALSE))))</f>
        <v/>
      </c>
      <c r="O36" s="79">
        <f>VLOOKUP(B36,Personalstamm!$D$8:$E$14,2,FALSE)</f>
        <v>8</v>
      </c>
      <c r="P36" s="79" t="str">
        <f t="shared" ca="1" si="3"/>
        <v/>
      </c>
      <c r="Q36" s="65">
        <f t="shared" ca="1" si="9"/>
        <v>0</v>
      </c>
      <c r="R36" s="49"/>
      <c r="S36" s="69" t="str">
        <f>IF(COUNTIF(Allgemein!$H$8:$H$45,A36)&gt;0,"Feiertag","")</f>
        <v/>
      </c>
      <c r="T36" s="97" t="str">
        <f>IFERROR(VLOOKUP(A36,Allgemein!$H$8:$I$45,2,FALSE),"")</f>
        <v/>
      </c>
      <c r="U36" s="97">
        <f>VLOOKUP(B36,Personalstamm!$D$8:$F$14,3,FALSE)</f>
        <v>8</v>
      </c>
      <c r="V36" s="97" t="str">
        <f t="shared" si="8"/>
        <v/>
      </c>
      <c r="W36" s="69" t="str">
        <f t="shared" ca="1" si="4"/>
        <v/>
      </c>
      <c r="X36" s="49"/>
      <c r="Y36" s="49"/>
      <c r="Z36" s="49"/>
      <c r="AA36" s="49"/>
    </row>
    <row r="37" spans="1:27" s="21" customFormat="1" ht="15" customHeight="1" thickBot="1" x14ac:dyDescent="0.35">
      <c r="A37" s="39">
        <v>46081</v>
      </c>
      <c r="B37" s="89" t="str">
        <f t="shared" si="5"/>
        <v>Samstag</v>
      </c>
      <c r="C37" s="90" t="str">
        <f t="shared" si="0"/>
        <v>Wochenende</v>
      </c>
      <c r="D37" s="91"/>
      <c r="E37" s="92"/>
      <c r="F37" s="92"/>
      <c r="G37" s="92"/>
      <c r="H37" s="92"/>
      <c r="I37" s="79" t="str">
        <f t="shared" ca="1" si="1"/>
        <v/>
      </c>
      <c r="J37" s="79" t="str">
        <f t="shared" ca="1" si="6"/>
        <v/>
      </c>
      <c r="K37" s="79" t="str">
        <f ca="1">IF(I37="","",IF(AND(I37&lt;&gt;"",J37="",I37&gt;=Personalstamm!$D$20),Personalstamm!$E$20,IF(AND(I37&lt;&gt;"",J37="",I37&gt;=Personalstamm!$D$19),Personalstamm!$E$19,IF(AND(I37&lt;&gt;"",J37&lt;Personalstamm!$E$20,I37&gt;=Personalstamm!$D$20),Personalstamm!$E$20-J37,IF(AND(I37&lt;&gt;"",J37&lt;Personalstamm!E$19,I37&gt;=Personalstamm!$D$19),Personalstamm!$E$19-J37,0)))))</f>
        <v/>
      </c>
      <c r="L37" s="79" t="str">
        <f t="shared" ca="1" si="7"/>
        <v/>
      </c>
      <c r="M37" s="93" t="str">
        <f t="shared" si="2"/>
        <v/>
      </c>
      <c r="N37" s="79" t="str">
        <f>IF(OR(M37="",M37="Bitte auswählen"),"",IF(M37="Feiertag",T37*U37,IF(M37="Gleittag",0,VLOOKUP(B37,Personalstamm!$D$8:$F$14,3,FALSE))))</f>
        <v/>
      </c>
      <c r="O37" s="79">
        <f>VLOOKUP(B37,Personalstamm!$D$8:$E$14,2,FALSE)</f>
        <v>0</v>
      </c>
      <c r="P37" s="79" t="str">
        <f t="shared" ca="1" si="3"/>
        <v/>
      </c>
      <c r="Q37" s="65">
        <f t="shared" ca="1" si="9"/>
        <v>0</v>
      </c>
      <c r="R37" s="49"/>
      <c r="S37" s="69" t="str">
        <f>IF(COUNTIF(Allgemein!$H$8:$H$45,A37)&gt;0,"Feiertag","")</f>
        <v/>
      </c>
      <c r="T37" s="97" t="str">
        <f>IFERROR(VLOOKUP(A37,Allgemein!$H$8:$I$45,2,FALSE),"")</f>
        <v/>
      </c>
      <c r="U37" s="97">
        <f>VLOOKUP(B37,Personalstamm!$D$8:$F$14,3,FALSE)</f>
        <v>0</v>
      </c>
      <c r="V37" s="97" t="str">
        <f t="shared" si="8"/>
        <v/>
      </c>
      <c r="W37" s="69" t="str">
        <f t="shared" ca="1" si="4"/>
        <v/>
      </c>
      <c r="X37" s="49"/>
      <c r="Y37" s="49"/>
      <c r="Z37" s="49"/>
      <c r="AA37" s="49"/>
    </row>
    <row r="38" spans="1:27" s="21" customFormat="1" ht="15" customHeight="1" thickBot="1" x14ac:dyDescent="0.35">
      <c r="A38" s="29" t="s">
        <v>57</v>
      </c>
      <c r="B38" s="108"/>
      <c r="C38" s="108"/>
      <c r="D38" s="30"/>
      <c r="E38" s="30"/>
      <c r="F38" s="30"/>
      <c r="G38" s="30"/>
      <c r="H38" s="30"/>
      <c r="I38" s="61">
        <f ca="1">SUM(I10:I37)</f>
        <v>0</v>
      </c>
      <c r="J38" s="61">
        <f ca="1">SUM(J10:J37)</f>
        <v>0</v>
      </c>
      <c r="K38" s="61">
        <f ca="1">SUM(K10:K37)</f>
        <v>0</v>
      </c>
      <c r="L38" s="61">
        <f ca="1">SUM(L10:L37)</f>
        <v>0</v>
      </c>
      <c r="M38" s="109"/>
      <c r="N38" s="61">
        <f>SUM(N10:N37)</f>
        <v>0</v>
      </c>
      <c r="O38" s="61">
        <f>SUM(O10:O37)</f>
        <v>160</v>
      </c>
      <c r="P38" s="61">
        <f ca="1">SUM(P10:P37)</f>
        <v>0</v>
      </c>
      <c r="Q38" s="33"/>
      <c r="R38" s="49"/>
      <c r="S38" s="49"/>
      <c r="T38" s="50"/>
      <c r="U38" s="49"/>
      <c r="V38" s="49"/>
      <c r="W38" s="49"/>
      <c r="X38" s="49"/>
      <c r="Y38" s="49"/>
      <c r="Z38" s="49"/>
      <c r="AA38" s="49"/>
    </row>
    <row r="39" spans="1:27" s="21" customFormat="1" ht="15" customHeight="1" thickBo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49"/>
      <c r="S39" s="49"/>
      <c r="T39" s="50"/>
      <c r="U39" s="49"/>
      <c r="V39" s="49"/>
      <c r="W39" s="49"/>
      <c r="X39" s="49"/>
      <c r="Y39" s="49"/>
      <c r="Z39" s="49"/>
      <c r="AA39" s="49"/>
    </row>
    <row r="40" spans="1:27" s="21" customFormat="1" ht="15" customHeight="1" thickBot="1" x14ac:dyDescent="0.35">
      <c r="A40" s="28" t="s">
        <v>40</v>
      </c>
      <c r="B40" s="31" t="s">
        <v>164</v>
      </c>
      <c r="C40"/>
      <c r="D40" s="29" t="s">
        <v>59</v>
      </c>
      <c r="E40" s="30" t="s">
        <v>164</v>
      </c>
      <c r="F40" s="31" t="s">
        <v>165</v>
      </c>
      <c r="H40" s="94" t="s">
        <v>167</v>
      </c>
      <c r="I40" s="94" t="s">
        <v>174</v>
      </c>
      <c r="K40"/>
      <c r="L40"/>
      <c r="M40"/>
      <c r="N40"/>
      <c r="O40"/>
      <c r="P40"/>
      <c r="Q40"/>
      <c r="R40" s="51"/>
      <c r="S40" s="49"/>
      <c r="T40" s="50"/>
      <c r="U40" s="49"/>
      <c r="V40" s="49"/>
      <c r="W40" s="49"/>
      <c r="X40" s="49"/>
      <c r="Y40" s="49"/>
      <c r="Z40" s="49"/>
      <c r="AA40" s="49"/>
    </row>
    <row r="41" spans="1:27" s="21" customFormat="1" ht="15" customHeight="1" x14ac:dyDescent="0.3">
      <c r="A41" s="45" t="s">
        <v>111</v>
      </c>
      <c r="B41" s="79">
        <f>COUNTIF($C$10:$C$37,"*")</f>
        <v>28</v>
      </c>
      <c r="C41"/>
      <c r="D41" s="46" t="s">
        <v>27</v>
      </c>
      <c r="E41" s="79">
        <f>COUNTIF($M$10:$M$37,Allgemein!$I$50)</f>
        <v>0</v>
      </c>
      <c r="F41" s="79">
        <f>SUMIF($M$10:$M$37,Allgemein!$I$50,$N$10:$N$37)</f>
        <v>0</v>
      </c>
      <c r="H41" s="95">
        <f ca="1">COUNTIFS($A$10:$A$37,"&lt;"&amp;TODAY(),$M$10:$M$37,"Urlaub")</f>
        <v>0</v>
      </c>
      <c r="I41" s="96">
        <f ca="1">COUNTIFS($A$10:$A$37,"&gt;="&amp;TODAY(),$M$10:$M$37,"Urlaub")</f>
        <v>0</v>
      </c>
      <c r="K41"/>
      <c r="L41"/>
      <c r="M41"/>
      <c r="N41"/>
      <c r="O41"/>
      <c r="P41"/>
      <c r="Q41"/>
      <c r="R41" s="49"/>
      <c r="S41" s="49"/>
      <c r="T41" s="50"/>
      <c r="U41" s="49"/>
      <c r="V41" s="49"/>
      <c r="W41" s="49"/>
      <c r="X41" s="49"/>
      <c r="Y41" s="49"/>
      <c r="Z41" s="49"/>
      <c r="AA41" s="49"/>
    </row>
    <row r="42" spans="1:27" s="21" customFormat="1" ht="15" customHeight="1" x14ac:dyDescent="0.3">
      <c r="A42" s="23" t="s">
        <v>65</v>
      </c>
      <c r="B42" s="65">
        <f>COUNTIF($C$10:$C$37,Allgemein!$G$50)</f>
        <v>0</v>
      </c>
      <c r="C42"/>
      <c r="D42" s="19" t="s">
        <v>62</v>
      </c>
      <c r="E42" s="65">
        <f>COUNTIF($M$10:$M$37,Allgemein!$I$51)</f>
        <v>0</v>
      </c>
      <c r="F42" s="65">
        <f>SUMIF($M$10:$M$37,Allgemein!$I$51,$N$10:$N$37)</f>
        <v>0</v>
      </c>
      <c r="H42"/>
      <c r="I42"/>
      <c r="J42"/>
      <c r="K42"/>
      <c r="L42"/>
      <c r="M42"/>
      <c r="N42"/>
      <c r="O42"/>
      <c r="P42"/>
      <c r="Q42"/>
      <c r="R42" s="49"/>
      <c r="S42" s="49"/>
      <c r="T42" s="50"/>
      <c r="U42" s="49"/>
      <c r="V42" s="49"/>
      <c r="W42" s="49"/>
      <c r="X42" s="49"/>
      <c r="Y42" s="49"/>
      <c r="Z42" s="49"/>
      <c r="AA42" s="49"/>
    </row>
    <row r="43" spans="1:27" s="21" customFormat="1" ht="15" customHeight="1" x14ac:dyDescent="0.3">
      <c r="A43" s="23" t="s">
        <v>58</v>
      </c>
      <c r="B43" s="65">
        <f>COUNTIF($C$10:$C$37,Allgemein!$G$51)</f>
        <v>0</v>
      </c>
      <c r="C43"/>
      <c r="D43" s="19" t="s">
        <v>28</v>
      </c>
      <c r="E43" s="65">
        <f>COUNTIF($M$10:$M$37,Allgemein!$I$52)</f>
        <v>0</v>
      </c>
      <c r="F43" s="65">
        <f>SUMIF($M$10:$M$37,Allgemein!$I$52,$N$10:$N$37)</f>
        <v>0</v>
      </c>
      <c r="H43"/>
      <c r="I43"/>
      <c r="J43"/>
      <c r="K43"/>
      <c r="L43"/>
      <c r="M43"/>
      <c r="N43"/>
      <c r="O43"/>
      <c r="P43"/>
      <c r="Q43"/>
      <c r="R43" s="49"/>
      <c r="S43" s="49"/>
      <c r="T43" s="49"/>
      <c r="U43" s="49"/>
      <c r="V43" s="49"/>
      <c r="W43" s="49"/>
      <c r="X43" s="49"/>
      <c r="Y43" s="49"/>
      <c r="Z43" s="49"/>
      <c r="AA43" s="49"/>
    </row>
    <row r="44" spans="1:27" s="21" customFormat="1" ht="15" customHeight="1" x14ac:dyDescent="0.3">
      <c r="A44" s="23" t="s">
        <v>60</v>
      </c>
      <c r="B44" s="65">
        <f>COUNTIF($C$10:$C$37,Allgemein!$G$52)</f>
        <v>8</v>
      </c>
      <c r="C44"/>
      <c r="D44" s="19" t="s">
        <v>29</v>
      </c>
      <c r="E44" s="65">
        <f>COUNTIF($M$10:$M$37,Allgemein!$I$53)</f>
        <v>0</v>
      </c>
      <c r="F44" s="65">
        <f>SUMIF($M$10:$M$37,Allgemein!$I$53,$N$10:$N$37)</f>
        <v>0</v>
      </c>
      <c r="H44"/>
      <c r="I44"/>
      <c r="J44"/>
      <c r="K44"/>
      <c r="L44"/>
      <c r="M44"/>
      <c r="N44"/>
      <c r="O44"/>
      <c r="P44"/>
      <c r="Q44"/>
      <c r="R44" s="49"/>
      <c r="S44" s="49"/>
      <c r="T44" s="49"/>
      <c r="U44" s="49"/>
      <c r="V44" s="49"/>
      <c r="W44" s="49"/>
      <c r="X44" s="49"/>
      <c r="Y44" s="49"/>
      <c r="Z44" s="49"/>
      <c r="AA44" s="49"/>
    </row>
    <row r="45" spans="1:27" s="20" customFormat="1" ht="15" customHeight="1" x14ac:dyDescent="0.3">
      <c r="A45" s="23" t="s">
        <v>163</v>
      </c>
      <c r="B45" s="65">
        <f>COUNTIF($C$10:$C$37,Allgemein!$G$49)</f>
        <v>20</v>
      </c>
      <c r="C45"/>
      <c r="D45" s="19" t="s">
        <v>30</v>
      </c>
      <c r="E45" s="65">
        <f>COUNTIF($M$10:$M$37,Allgemein!$I$54)</f>
        <v>0</v>
      </c>
      <c r="F45" s="65">
        <f>SUMIF($M$10:$M$37,Allgemein!$I$54,$N$10:$N$37)</f>
        <v>0</v>
      </c>
      <c r="H45"/>
      <c r="I45"/>
      <c r="J45"/>
      <c r="K45"/>
      <c r="L45"/>
      <c r="M45"/>
      <c r="N45"/>
      <c r="O45"/>
      <c r="P45"/>
      <c r="Q45"/>
      <c r="R45" s="49"/>
      <c r="S45" s="49"/>
      <c r="T45" s="49"/>
      <c r="U45" s="49"/>
      <c r="V45" s="49"/>
      <c r="W45" s="49"/>
      <c r="X45" s="49"/>
      <c r="Y45" s="49"/>
      <c r="Z45" s="49"/>
      <c r="AA45" s="49"/>
    </row>
    <row r="46" spans="1:27" s="20" customFormat="1" ht="15" customHeight="1" x14ac:dyDescent="0.3">
      <c r="A46"/>
      <c r="B46"/>
      <c r="C46"/>
      <c r="D46" s="18" t="s">
        <v>168</v>
      </c>
      <c r="E46" s="65">
        <f>COUNTIF($M$10:$M$37,Allgemein!$I$55)</f>
        <v>0</v>
      </c>
      <c r="F46" s="65">
        <f>SUMIF($M$10:$M$37,Allgemein!$I$55,$N$10:$N$37)</f>
        <v>0</v>
      </c>
      <c r="H46"/>
      <c r="I46"/>
      <c r="J46"/>
      <c r="K46"/>
      <c r="L46"/>
      <c r="M46"/>
      <c r="N46"/>
      <c r="O46"/>
      <c r="P46"/>
      <c r="Q46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1:27" s="20" customFormat="1" ht="15" customHeight="1" x14ac:dyDescent="0.3">
      <c r="A47"/>
      <c r="B47"/>
      <c r="C47"/>
      <c r="D47" s="19" t="s">
        <v>31</v>
      </c>
      <c r="E47" s="65">
        <f>COUNTIF($M$10:$M$37,Allgemein!$I$56)</f>
        <v>0</v>
      </c>
      <c r="F47" s="65">
        <f>SUMIF($M$10:$M$37,Allgemein!$I$56,$V$10:$V$37)</f>
        <v>0</v>
      </c>
      <c r="H47"/>
      <c r="I47"/>
      <c r="J47"/>
      <c r="K47"/>
      <c r="L47"/>
      <c r="M47"/>
      <c r="N47"/>
      <c r="O47"/>
      <c r="P47"/>
      <c r="Q47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spans="1:27" s="20" customFormat="1" ht="15" customHeight="1" x14ac:dyDescent="0.3">
      <c r="A48"/>
      <c r="B48"/>
      <c r="C48"/>
      <c r="D48" s="19" t="s">
        <v>32</v>
      </c>
      <c r="E48" s="65">
        <f>COUNTIF($M$10:$M$37,Allgemein!$I$57)</f>
        <v>0</v>
      </c>
      <c r="F48" s="65">
        <f>SUMIF($M$10:$M$37,Allgemein!$I$57,$N$10:$N$37)</f>
        <v>0</v>
      </c>
      <c r="H48"/>
      <c r="I48"/>
      <c r="J48"/>
      <c r="K48"/>
      <c r="L48"/>
      <c r="M48"/>
      <c r="N48"/>
      <c r="O48"/>
      <c r="P48"/>
      <c r="Q48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spans="1:27" s="20" customFormat="1" ht="15" customHeight="1" x14ac:dyDescent="0.3">
      <c r="A49"/>
      <c r="B49"/>
      <c r="C49"/>
      <c r="D49" s="19" t="s">
        <v>33</v>
      </c>
      <c r="E49" s="65">
        <f>COUNTIF($M$10:$M$37,Allgemein!$I$58)</f>
        <v>0</v>
      </c>
      <c r="F49" s="65">
        <f>SUMIF($M$10:$M$37,Allgemein!$I$58,$N$10:$N$37)</f>
        <v>0</v>
      </c>
      <c r="H49"/>
      <c r="I49"/>
      <c r="J49"/>
      <c r="K49"/>
      <c r="L49"/>
      <c r="M49"/>
      <c r="N49"/>
      <c r="O49"/>
      <c r="P49"/>
      <c r="Q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spans="1:27" s="20" customFormat="1" ht="15" customHeight="1" x14ac:dyDescent="0.3">
      <c r="A50"/>
      <c r="B50"/>
      <c r="C50"/>
      <c r="D50" s="19" t="s">
        <v>163</v>
      </c>
      <c r="E50" s="65">
        <f>COUNTIF($M$10:$M$37,Allgemein!$I$49)</f>
        <v>0</v>
      </c>
      <c r="F50" s="65">
        <f>SUMIF($M$10:$M$37,Allgemein!$I$49,$N$10:$N$37)</f>
        <v>0</v>
      </c>
      <c r="H50"/>
      <c r="I50"/>
      <c r="J50"/>
      <c r="K50"/>
      <c r="L50"/>
      <c r="M50"/>
      <c r="N50"/>
      <c r="O50"/>
      <c r="P50"/>
      <c r="Q50"/>
      <c r="R50" s="49"/>
      <c r="S50" s="49"/>
      <c r="T50" s="49"/>
      <c r="U50" s="49"/>
      <c r="V50" s="49"/>
      <c r="W50" s="49"/>
      <c r="X50" s="49"/>
      <c r="Y50" s="49"/>
      <c r="Z50" s="49"/>
      <c r="AA50" s="49"/>
    </row>
  </sheetData>
  <conditionalFormatting sqref="A41:B45 A10:Q37">
    <cfRule type="expression" dxfId="93" priority="20">
      <formula>MOD(ROW(),2)=0</formula>
    </cfRule>
  </conditionalFormatting>
  <conditionalFormatting sqref="D41:F50">
    <cfRule type="expression" dxfId="92" priority="7">
      <formula>MOD(ROW(),2)=0</formula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3" id="{2DE9CADF-B118-4F0A-9331-50F47958567A}">
            <xm:f>F7&lt;=Personalstamm!$E$25</xm:f>
            <x14:dxf>
              <fill>
                <patternFill>
                  <bgColor rgb="FFFFC000"/>
                </patternFill>
              </fill>
            </x14:dxf>
          </x14:cfRule>
          <x14:cfRule type="expression" priority="274" id="{B92F1C65-83D6-4981-BCC7-77271985439F}">
            <xm:f>F7&lt;=Personalstamm!$E$24</xm:f>
            <x14:dxf>
              <fill>
                <patternFill>
                  <bgColor rgb="FF00B050"/>
                </patternFill>
              </fill>
            </x14:dxf>
          </x14:cfRule>
          <x14:cfRule type="expression" priority="275" id="{6B1ADAFA-0231-4DC9-9241-AEE3108B945C}">
            <xm:f>F7&gt;=Personalstamm!$F$26</xm:f>
            <x14:dxf>
              <fill>
                <patternFill>
                  <bgColor rgb="FFFF0000"/>
                </patternFill>
              </fill>
            </x14:dxf>
          </x14:cfRule>
          <x14:cfRule type="expression" priority="276" id="{84AABBBA-676F-4165-BD6E-72D094589F75}">
            <xm:f>F7&gt;=Personalstamm!$F$25</xm:f>
            <x14:dxf>
              <fill>
                <patternFill>
                  <bgColor rgb="FFFFC000"/>
                </patternFill>
              </fill>
            </x14:dxf>
          </x14:cfRule>
          <x14:cfRule type="expression" priority="277" id="{184DD733-8B78-4F23-8477-AC575FEC57A0}">
            <xm:f>F7&gt;=Personalstamm!$F$24</xm:f>
            <x14:dxf>
              <fill>
                <patternFill>
                  <bgColor rgb="FF00B050"/>
                </patternFill>
              </fill>
            </x14:dxf>
          </x14:cfRule>
          <xm:sqref>F7 Q37</xm:sqref>
        </x14:conditionalFormatting>
        <x14:conditionalFormatting xmlns:xm="http://schemas.microsoft.com/office/excel/2006/main">
          <x14:cfRule type="expression" priority="272" id="{5F5EBEFD-CFF8-413F-B35F-E09A11E6ECD6}">
            <xm:f>F7&lt;=Personalstamm!$E$26</xm:f>
            <x14:dxf>
              <fill>
                <patternFill>
                  <bgColor rgb="FFFF0000"/>
                </patternFill>
              </fill>
            </x14:dxf>
          </x14:cfRule>
          <xm:sqref>Q37 F7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958CD2C2-FD1E-4559-B594-2FCD4A13BF7E}">
          <x14:formula1>
            <xm:f>Allgemein!$G$49:$G$52</xm:f>
          </x14:formula1>
          <xm:sqref>C10:C37</xm:sqref>
        </x14:dataValidation>
        <x14:dataValidation type="list" allowBlank="1" showInputMessage="1" xr:uid="{4DEDDAAD-AAFD-4AE7-9F41-9F818ED7F5AB}">
          <x14:formula1>
            <xm:f>Allgemein!$I$49:$I$57</xm:f>
          </x14:formula1>
          <xm:sqref>M10:M37</xm:sqref>
        </x14:dataValidation>
        <x14:dataValidation type="list" allowBlank="1" showInputMessage="1" showErrorMessage="1" xr:uid="{CD9EA3AF-88B7-417C-BF13-9EB54EBEFC26}">
          <x14:formula1>
            <xm:f>Allgemein!$H$49:$H$52</xm:f>
          </x14:formula1>
          <xm:sqref>D10:D37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B809-7760-4BF2-A67E-8D0827123018}">
  <sheetPr>
    <tabColor rgb="FFEADEE3"/>
  </sheetPr>
  <dimension ref="A3:AA53"/>
  <sheetViews>
    <sheetView workbookViewId="0">
      <selection activeCell="A10" sqref="A10:A40"/>
    </sheetView>
  </sheetViews>
  <sheetFormatPr baseColWidth="10" defaultColWidth="11.28515625" defaultRowHeight="15" customHeight="1" x14ac:dyDescent="0.3"/>
  <cols>
    <col min="1" max="1" width="12.42578125" bestFit="1" customWidth="1"/>
    <col min="2" max="2" width="11.7109375" bestFit="1" customWidth="1"/>
    <col min="3" max="3" width="15.85546875" bestFit="1" customWidth="1"/>
    <col min="4" max="4" width="12.28515625" bestFit="1" customWidth="1"/>
    <col min="5" max="5" width="15.140625" bestFit="1" customWidth="1"/>
    <col min="6" max="6" width="14.7109375" bestFit="1" customWidth="1"/>
    <col min="7" max="7" width="10.85546875" bestFit="1" customWidth="1"/>
    <col min="8" max="8" width="15.85546875" bestFit="1" customWidth="1"/>
    <col min="9" max="9" width="15.42578125" bestFit="1" customWidth="1"/>
    <col min="10" max="10" width="10.7109375" bestFit="1" customWidth="1"/>
    <col min="11" max="11" width="13.28515625" bestFit="1" customWidth="1"/>
    <col min="12" max="12" width="14.5703125" bestFit="1" customWidth="1"/>
    <col min="13" max="13" width="12.28515625" bestFit="1" customWidth="1"/>
    <col min="14" max="14" width="12" bestFit="1" customWidth="1"/>
    <col min="15" max="15" width="11.5703125" bestFit="1" customWidth="1"/>
    <col min="16" max="16" width="11.140625" bestFit="1" customWidth="1"/>
    <col min="17" max="17" width="16.85546875" bestFit="1" customWidth="1"/>
    <col min="18" max="18" width="11.28515625" style="49"/>
    <col min="19" max="19" width="6.5703125" style="49" bestFit="1" customWidth="1"/>
    <col min="20" max="20" width="14.140625" style="49" bestFit="1" customWidth="1"/>
    <col min="21" max="21" width="9.7109375" style="49" bestFit="1" customWidth="1"/>
    <col min="22" max="22" width="6" style="49" bestFit="1" customWidth="1"/>
    <col min="23" max="23" width="9.5703125" style="49" bestFit="1" customWidth="1"/>
    <col min="24" max="27" width="11.28515625" style="49"/>
  </cols>
  <sheetData>
    <row r="3" spans="1:27" s="21" customFormat="1" ht="15" customHeigh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s="21" customFormat="1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s="21" customFormat="1" ht="15" customHeigh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s="21" customFormat="1" ht="15" customHeight="1" x14ac:dyDescent="0.3">
      <c r="A6" s="5" t="s">
        <v>56</v>
      </c>
      <c r="B6" s="99">
        <f ca="1">Feb.!$F$6</f>
        <v>30</v>
      </c>
      <c r="C6" s="5" t="s">
        <v>167</v>
      </c>
      <c r="D6" s="99">
        <f ca="1">$H$44</f>
        <v>0</v>
      </c>
      <c r="E6" s="5" t="s">
        <v>113</v>
      </c>
      <c r="F6" s="99">
        <f ca="1">$B$6-$D$6</f>
        <v>30</v>
      </c>
      <c r="H6"/>
      <c r="I6"/>
      <c r="J6"/>
      <c r="K6"/>
      <c r="L6"/>
      <c r="M6" s="14"/>
      <c r="N6" s="14"/>
      <c r="O6" s="14"/>
      <c r="P6" s="14"/>
      <c r="Q6" s="14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s="21" customFormat="1" ht="15" customHeight="1" x14ac:dyDescent="0.3">
      <c r="A7" s="5" t="s">
        <v>109</v>
      </c>
      <c r="B7" s="99">
        <f ca="1">Feb.!F7</f>
        <v>0</v>
      </c>
      <c r="C7" s="5" t="s">
        <v>112</v>
      </c>
      <c r="D7" s="99">
        <f ca="1">$P$41</f>
        <v>0</v>
      </c>
      <c r="E7" s="5" t="s">
        <v>178</v>
      </c>
      <c r="F7" s="99">
        <f ca="1">$B$7+$D$7</f>
        <v>0</v>
      </c>
      <c r="H7"/>
      <c r="I7"/>
      <c r="J7"/>
      <c r="K7" s="14"/>
      <c r="L7" s="14"/>
      <c r="M7" s="14"/>
      <c r="N7" s="14"/>
      <c r="O7" s="14"/>
      <c r="P7" s="14"/>
      <c r="Q7" s="14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s="21" customFormat="1" ht="15" customHeight="1" thickBot="1" x14ac:dyDescent="0.35">
      <c r="A8" s="15"/>
      <c r="B8" s="16"/>
      <c r="C8" s="15"/>
      <c r="D8" s="15"/>
      <c r="E8" s="16"/>
      <c r="F8" s="15"/>
      <c r="G8"/>
      <c r="H8"/>
      <c r="I8"/>
      <c r="J8"/>
      <c r="K8" s="14"/>
      <c r="L8" s="14"/>
      <c r="M8" s="14"/>
      <c r="N8" s="14"/>
      <c r="O8" s="14"/>
      <c r="P8" s="14"/>
      <c r="Q8" s="14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spans="1:27" s="21" customFormat="1" ht="15" customHeight="1" thickBot="1" x14ac:dyDescent="0.35">
      <c r="A9" s="28" t="s">
        <v>36</v>
      </c>
      <c r="B9" s="108" t="s">
        <v>61</v>
      </c>
      <c r="C9" s="108" t="s">
        <v>40</v>
      </c>
      <c r="D9" s="108" t="s">
        <v>200</v>
      </c>
      <c r="E9" s="30" t="s">
        <v>34</v>
      </c>
      <c r="F9" s="30" t="s">
        <v>35</v>
      </c>
      <c r="G9" s="30" t="s">
        <v>34</v>
      </c>
      <c r="H9" s="30" t="s">
        <v>35</v>
      </c>
      <c r="I9" s="30" t="s">
        <v>42</v>
      </c>
      <c r="J9" s="30" t="s">
        <v>120</v>
      </c>
      <c r="K9" s="30" t="s">
        <v>119</v>
      </c>
      <c r="L9" s="30" t="s">
        <v>43</v>
      </c>
      <c r="M9" s="106" t="s">
        <v>59</v>
      </c>
      <c r="N9" s="30" t="s">
        <v>39</v>
      </c>
      <c r="O9" s="30" t="s">
        <v>38</v>
      </c>
      <c r="P9" s="30" t="s">
        <v>41</v>
      </c>
      <c r="Q9" s="31" t="s">
        <v>178</v>
      </c>
      <c r="R9" s="49"/>
      <c r="S9" s="94" t="s">
        <v>33</v>
      </c>
      <c r="T9" s="94" t="s">
        <v>166</v>
      </c>
      <c r="U9" s="94" t="s">
        <v>63</v>
      </c>
      <c r="V9" s="94" t="s">
        <v>31</v>
      </c>
      <c r="W9" s="94" t="s">
        <v>177</v>
      </c>
      <c r="X9" s="49"/>
      <c r="Y9" s="49"/>
      <c r="Z9" s="49"/>
      <c r="AA9" s="49"/>
    </row>
    <row r="10" spans="1:27" s="21" customFormat="1" ht="15" customHeight="1" x14ac:dyDescent="0.3">
      <c r="A10" s="39">
        <v>46082</v>
      </c>
      <c r="B10" s="89" t="str">
        <f>TEXT(A10,"tttt")</f>
        <v>Sonntag</v>
      </c>
      <c r="C10" s="90" t="str">
        <f>IF(AND(S10="Feiertag",T10&gt;0),"Fehlzeit",IF(OR(B10="Samstag",B10="Sonntag"),"Wochenende","Bitte auswählen"))</f>
        <v>Wochenende</v>
      </c>
      <c r="D10" s="90"/>
      <c r="E10" s="91"/>
      <c r="F10" s="91"/>
      <c r="G10" s="91"/>
      <c r="H10" s="91"/>
      <c r="I10" s="79" t="str">
        <f ca="1">IF(AND(OR(C10="Anwesenheit",C10="Wochenende"),E10&lt;&gt;"",F10&lt;&gt;"",W10="Ja"),((F10-E10)+(H10-G10))*24,"")</f>
        <v/>
      </c>
      <c r="J10" s="79" t="str">
        <f ca="1">IF(I10="","",IF(AND(G10&lt;&gt;"",H10&lt;&gt;""),(G10-F10)*24,0))</f>
        <v/>
      </c>
      <c r="K10" s="79" t="str">
        <f ca="1">IF(I10="","",IF(AND(I10&lt;&gt;"",J10="",I10&gt;=Personalstamm!$D$20),Personalstamm!$E$20,IF(AND(I10&lt;&gt;"",J10="",I10&gt;=Personalstamm!$D$19),Personalstamm!$E$19,IF(AND(I10&lt;&gt;"",J10&lt;Personalstamm!$E$20,I10&gt;=Personalstamm!$D$20),Personalstamm!$E$20-J10,IF(AND(I10&lt;&gt;"",J10&lt;Personalstamm!E$19,I10&gt;=Personalstamm!$D$19),Personalstamm!$E$19-J10,0)))))</f>
        <v/>
      </c>
      <c r="L10" s="79" t="str">
        <f ca="1">IF(I10&lt;&gt;"",I10-K10,"")</f>
        <v/>
      </c>
      <c r="M10" s="93" t="str">
        <f>IF(AND(S10="Feiertag",T10&gt;0),"Feiertag",IF(C10="Fehlzeit","Bitte auswählen",""))</f>
        <v/>
      </c>
      <c r="N10" s="79" t="str">
        <f>IF(OR(M10="",M10="Bitte auswählen"),"",IF(M10="Feiertag",T10*U10,IF(M10="Gleittag",0,VLOOKUP(B10,Personalstamm!$D$8:$F$14,3,FALSE))))</f>
        <v/>
      </c>
      <c r="O10" s="79">
        <f>VLOOKUP(B10,Personalstamm!$D$8:$E$14,2,FALSE)</f>
        <v>0</v>
      </c>
      <c r="P10" s="79" t="str">
        <f ca="1">IF(AND(OR(C10="Anwesenheit",C10="Wochenende"),L10&lt;&gt;""),L10-O10,IF(AND(C10="Fehlzeit",N10&lt;&gt;"",W10="Ja"),N10-O10,IF(W10="Ja",-O10,"")))</f>
        <v/>
      </c>
      <c r="Q10" s="79">
        <f ca="1">IF(P10="",B7,B7+P10)</f>
        <v>0</v>
      </c>
      <c r="R10" s="49"/>
      <c r="S10" s="69" t="str">
        <f>IF(COUNTIF(Allgemein!$H$8:$H$45,A10)&gt;0,"Feiertag","")</f>
        <v/>
      </c>
      <c r="T10" s="97" t="str">
        <f>IFERROR(VLOOKUP(A10,Allgemein!$H$8:$I$45,2,FALSE),"")</f>
        <v/>
      </c>
      <c r="U10" s="97">
        <f>VLOOKUP(B10,Personalstamm!$D$8:$F$14,3,FALSE)</f>
        <v>0</v>
      </c>
      <c r="V10" s="97" t="str">
        <f>IF(M10="Gleittag",ABS(P10),"")</f>
        <v/>
      </c>
      <c r="W10" s="69" t="str">
        <f ca="1">IF(A10&lt;=TODAY(),"Ja","")</f>
        <v/>
      </c>
      <c r="X10" s="49"/>
      <c r="Y10" s="49"/>
      <c r="Z10" s="49"/>
      <c r="AA10" s="49"/>
    </row>
    <row r="11" spans="1:27" s="21" customFormat="1" ht="15" customHeight="1" x14ac:dyDescent="0.3">
      <c r="A11" s="39">
        <v>46083</v>
      </c>
      <c r="B11" s="89" t="str">
        <f t="shared" ref="B11:B40" si="0">TEXT(A11,"tttt")</f>
        <v>Montag</v>
      </c>
      <c r="C11" s="90" t="str">
        <f t="shared" ref="C11:C40" si="1">IF(AND(S11="Feiertag",T11&gt;0),"Fehlzeit",IF(OR(B11="Samstag",B11="Sonntag"),"Wochenende","Bitte auswählen"))</f>
        <v>Bitte auswählen</v>
      </c>
      <c r="D11" s="90"/>
      <c r="E11" s="91"/>
      <c r="F11" s="91"/>
      <c r="G11" s="91"/>
      <c r="H11" s="91"/>
      <c r="I11" s="79" t="str">
        <f t="shared" ref="I11:I40" ca="1" si="2">IF(AND(OR(C11="Anwesenheit",C11="Wochenende"),E11&lt;&gt;"",F11&lt;&gt;"",W11="Ja"),((F11-E11)+(H11-G11))*24,"")</f>
        <v/>
      </c>
      <c r="J11" s="79" t="str">
        <f t="shared" ref="J11:J40" ca="1" si="3">IF(I11="","",IF(AND(G11&lt;&gt;"",H11&lt;&gt;""),(G11-F11)*24,0))</f>
        <v/>
      </c>
      <c r="K11" s="79" t="str">
        <f ca="1">IF(I11="","",IF(AND(I11&lt;&gt;"",J11="",I11&gt;=Personalstamm!$D$20),Personalstamm!$E$20,IF(AND(I11&lt;&gt;"",J11="",I11&gt;=Personalstamm!$D$19),Personalstamm!$E$19,IF(AND(I11&lt;&gt;"",J11&lt;Personalstamm!$E$20,I11&gt;=Personalstamm!$D$20),Personalstamm!$E$20-J11,IF(AND(I11&lt;&gt;"",J11&lt;Personalstamm!E$19,I11&gt;=Personalstamm!$D$19),Personalstamm!$E$19-J11,0)))))</f>
        <v/>
      </c>
      <c r="L11" s="79" t="str">
        <f t="shared" ref="L11:L40" ca="1" si="4">IF(I11&lt;&gt;"",I11-K11,"")</f>
        <v/>
      </c>
      <c r="M11" s="93" t="str">
        <f t="shared" ref="M11:M40" si="5">IF(AND(S11="Feiertag",T11&gt;0),"Feiertag",IF(C11="Fehlzeit","Bitte auswählen",""))</f>
        <v/>
      </c>
      <c r="N11" s="79" t="str">
        <f>IF(OR(M11="",M11="Bitte auswählen"),"",IF(M11="Feiertag",T11*U11,IF(M11="Gleittag",0,VLOOKUP(B11,Personalstamm!$D$8:$F$14,3,FALSE))))</f>
        <v/>
      </c>
      <c r="O11" s="79">
        <f>VLOOKUP(B11,Personalstamm!$D$8:$E$14,2,FALSE)</f>
        <v>8</v>
      </c>
      <c r="P11" s="79" t="str">
        <f t="shared" ref="P11:P40" ca="1" si="6">IF(AND(OR(C11="Anwesenheit",C11="Wochenende"),L11&lt;&gt;""),L11-O11,IF(AND(C11="Fehlzeit",N11&lt;&gt;"",W11="Ja"),N11-O11,IF(W11="Ja",-O11,"")))</f>
        <v/>
      </c>
      <c r="Q11" s="65">
        <f ca="1">IF(P11="",Q10,Q10+P11)</f>
        <v>0</v>
      </c>
      <c r="R11" s="49"/>
      <c r="S11" s="69" t="str">
        <f>IF(COUNTIF(Allgemein!$H$8:$H$45,A11)&gt;0,"Feiertag","")</f>
        <v/>
      </c>
      <c r="T11" s="97" t="str">
        <f>IFERROR(VLOOKUP(A11,Allgemein!$H$8:$I$45,2,FALSE),"")</f>
        <v/>
      </c>
      <c r="U11" s="97">
        <f>VLOOKUP(B11,Personalstamm!$D$8:$F$14,3,FALSE)</f>
        <v>8</v>
      </c>
      <c r="V11" s="97" t="str">
        <f t="shared" ref="V11:V40" si="7">IF(M11="Gleittag",ABS(P11),"")</f>
        <v/>
      </c>
      <c r="W11" s="69" t="str">
        <f t="shared" ref="W11:W40" ca="1" si="8">IF(A11&lt;=TODAY(),"Ja","")</f>
        <v/>
      </c>
      <c r="X11" s="49"/>
      <c r="Y11" s="49"/>
      <c r="Z11" s="49"/>
      <c r="AA11" s="49"/>
    </row>
    <row r="12" spans="1:27" s="21" customFormat="1" ht="15" customHeight="1" x14ac:dyDescent="0.3">
      <c r="A12" s="39">
        <v>46084</v>
      </c>
      <c r="B12" s="89" t="str">
        <f t="shared" si="0"/>
        <v>Dienstag</v>
      </c>
      <c r="C12" s="90" t="str">
        <f t="shared" si="1"/>
        <v>Bitte auswählen</v>
      </c>
      <c r="D12" s="90"/>
      <c r="E12" s="91"/>
      <c r="F12" s="91"/>
      <c r="G12" s="91"/>
      <c r="H12" s="91"/>
      <c r="I12" s="79" t="str">
        <f t="shared" ca="1" si="2"/>
        <v/>
      </c>
      <c r="J12" s="79" t="str">
        <f t="shared" ca="1" si="3"/>
        <v/>
      </c>
      <c r="K12" s="79" t="str">
        <f ca="1">IF(I12="","",IF(AND(I12&lt;&gt;"",J12="",I12&gt;=Personalstamm!$D$20),Personalstamm!$E$20,IF(AND(I12&lt;&gt;"",J12="",I12&gt;=Personalstamm!$D$19),Personalstamm!$E$19,IF(AND(I12&lt;&gt;"",J12&lt;Personalstamm!$E$20,I12&gt;=Personalstamm!$D$20),Personalstamm!$E$20-J12,IF(AND(I12&lt;&gt;"",J12&lt;Personalstamm!E$19,I12&gt;=Personalstamm!$D$19),Personalstamm!$E$19-J12,0)))))</f>
        <v/>
      </c>
      <c r="L12" s="79" t="str">
        <f t="shared" ca="1" si="4"/>
        <v/>
      </c>
      <c r="M12" s="93" t="str">
        <f t="shared" si="5"/>
        <v/>
      </c>
      <c r="N12" s="79" t="str">
        <f>IF(OR(M12="",M12="Bitte auswählen"),"",IF(M12="Feiertag",T12*U12,IF(M12="Gleittag",0,VLOOKUP(B12,Personalstamm!$D$8:$F$14,3,FALSE))))</f>
        <v/>
      </c>
      <c r="O12" s="79">
        <f>VLOOKUP(B12,Personalstamm!$D$8:$E$14,2,FALSE)</f>
        <v>8</v>
      </c>
      <c r="P12" s="79" t="str">
        <f t="shared" ca="1" si="6"/>
        <v/>
      </c>
      <c r="Q12" s="65">
        <f t="shared" ref="Q12:Q40" ca="1" si="9">IF(P12="",Q11,Q11+P12)</f>
        <v>0</v>
      </c>
      <c r="R12" s="49"/>
      <c r="S12" s="69" t="str">
        <f>IF(COUNTIF(Allgemein!$H$8:$H$45,A12)&gt;0,"Feiertag","")</f>
        <v/>
      </c>
      <c r="T12" s="97" t="str">
        <f>IFERROR(VLOOKUP(A12,Allgemein!$H$8:$I$45,2,FALSE),"")</f>
        <v/>
      </c>
      <c r="U12" s="97">
        <f>VLOOKUP(B12,Personalstamm!$D$8:$F$14,3,FALSE)</f>
        <v>8</v>
      </c>
      <c r="V12" s="97" t="str">
        <f t="shared" si="7"/>
        <v/>
      </c>
      <c r="W12" s="69" t="str">
        <f t="shared" ca="1" si="8"/>
        <v/>
      </c>
      <c r="X12" s="49"/>
      <c r="Y12" s="49"/>
      <c r="Z12" s="49"/>
      <c r="AA12" s="49"/>
    </row>
    <row r="13" spans="1:27" s="21" customFormat="1" ht="15" customHeight="1" x14ac:dyDescent="0.3">
      <c r="A13" s="39">
        <v>46085</v>
      </c>
      <c r="B13" s="89" t="str">
        <f t="shared" si="0"/>
        <v>Mittwoch</v>
      </c>
      <c r="C13" s="90" t="str">
        <f t="shared" si="1"/>
        <v>Bitte auswählen</v>
      </c>
      <c r="D13" s="90"/>
      <c r="E13" s="91"/>
      <c r="F13" s="91"/>
      <c r="G13" s="91"/>
      <c r="H13" s="91"/>
      <c r="I13" s="79" t="str">
        <f t="shared" ca="1" si="2"/>
        <v/>
      </c>
      <c r="J13" s="79" t="str">
        <f t="shared" ca="1" si="3"/>
        <v/>
      </c>
      <c r="K13" s="79" t="str">
        <f ca="1">IF(I13="","",IF(AND(I13&lt;&gt;"",J13="",I13&gt;=Personalstamm!$D$20),Personalstamm!$E$20,IF(AND(I13&lt;&gt;"",J13="",I13&gt;=Personalstamm!$D$19),Personalstamm!$E$19,IF(AND(I13&lt;&gt;"",J13&lt;Personalstamm!$E$20,I13&gt;=Personalstamm!$D$20),Personalstamm!$E$20-J13,IF(AND(I13&lt;&gt;"",J13&lt;Personalstamm!E$19,I13&gt;=Personalstamm!$D$19),Personalstamm!$E$19-J13,0)))))</f>
        <v/>
      </c>
      <c r="L13" s="79" t="str">
        <f t="shared" ca="1" si="4"/>
        <v/>
      </c>
      <c r="M13" s="93" t="str">
        <f t="shared" si="5"/>
        <v/>
      </c>
      <c r="N13" s="79" t="str">
        <f>IF(OR(M13="",M13="Bitte auswählen"),"",IF(M13="Feiertag",T13*U13,IF(M13="Gleittag",0,VLOOKUP(B13,Personalstamm!$D$8:$F$14,3,FALSE))))</f>
        <v/>
      </c>
      <c r="O13" s="79">
        <f>VLOOKUP(B13,Personalstamm!$D$8:$E$14,2,FALSE)</f>
        <v>8</v>
      </c>
      <c r="P13" s="79" t="str">
        <f t="shared" ca="1" si="6"/>
        <v/>
      </c>
      <c r="Q13" s="65">
        <f t="shared" ca="1" si="9"/>
        <v>0</v>
      </c>
      <c r="R13" s="49"/>
      <c r="S13" s="69" t="str">
        <f>IF(COUNTIF(Allgemein!$H$8:$H$45,A13)&gt;0,"Feiertag","")</f>
        <v/>
      </c>
      <c r="T13" s="97" t="str">
        <f>IFERROR(VLOOKUP(A13,Allgemein!$H$8:$I$45,2,FALSE),"")</f>
        <v/>
      </c>
      <c r="U13" s="97">
        <f>VLOOKUP(B13,Personalstamm!$D$8:$F$14,3,FALSE)</f>
        <v>8</v>
      </c>
      <c r="V13" s="97" t="str">
        <f t="shared" si="7"/>
        <v/>
      </c>
      <c r="W13" s="69" t="str">
        <f t="shared" ca="1" si="8"/>
        <v/>
      </c>
      <c r="X13" s="49"/>
      <c r="Y13" s="49"/>
      <c r="Z13" s="49"/>
      <c r="AA13" s="49"/>
    </row>
    <row r="14" spans="1:27" s="21" customFormat="1" ht="15" customHeight="1" x14ac:dyDescent="0.3">
      <c r="A14" s="39">
        <v>46086</v>
      </c>
      <c r="B14" s="89" t="str">
        <f t="shared" si="0"/>
        <v>Donnerstag</v>
      </c>
      <c r="C14" s="90" t="str">
        <f t="shared" si="1"/>
        <v>Bitte auswählen</v>
      </c>
      <c r="D14" s="90"/>
      <c r="E14" s="91"/>
      <c r="F14" s="91"/>
      <c r="G14" s="91"/>
      <c r="H14" s="91"/>
      <c r="I14" s="79" t="str">
        <f t="shared" ca="1" si="2"/>
        <v/>
      </c>
      <c r="J14" s="79" t="str">
        <f t="shared" ca="1" si="3"/>
        <v/>
      </c>
      <c r="K14" s="79" t="str">
        <f ca="1">IF(I14="","",IF(AND(I14&lt;&gt;"",J14="",I14&gt;=Personalstamm!$D$20),Personalstamm!$E$20,IF(AND(I14&lt;&gt;"",J14="",I14&gt;=Personalstamm!$D$19),Personalstamm!$E$19,IF(AND(I14&lt;&gt;"",J14&lt;Personalstamm!$E$20,I14&gt;=Personalstamm!$D$20),Personalstamm!$E$20-J14,IF(AND(I14&lt;&gt;"",J14&lt;Personalstamm!E$19,I14&gt;=Personalstamm!$D$19),Personalstamm!$E$19-J14,0)))))</f>
        <v/>
      </c>
      <c r="L14" s="79" t="str">
        <f t="shared" ca="1" si="4"/>
        <v/>
      </c>
      <c r="M14" s="93" t="str">
        <f t="shared" si="5"/>
        <v/>
      </c>
      <c r="N14" s="79" t="str">
        <f>IF(OR(M14="",M14="Bitte auswählen"),"",IF(M14="Feiertag",T14*U14,IF(M14="Gleittag",0,VLOOKUP(B14,Personalstamm!$D$8:$F$14,3,FALSE))))</f>
        <v/>
      </c>
      <c r="O14" s="79">
        <f>VLOOKUP(B14,Personalstamm!$D$8:$E$14,2,FALSE)</f>
        <v>8</v>
      </c>
      <c r="P14" s="79" t="str">
        <f t="shared" ca="1" si="6"/>
        <v/>
      </c>
      <c r="Q14" s="65">
        <f t="shared" ca="1" si="9"/>
        <v>0</v>
      </c>
      <c r="R14" s="49"/>
      <c r="S14" s="69" t="str">
        <f>IF(COUNTIF(Allgemein!$H$8:$H$45,A14)&gt;0,"Feiertag","")</f>
        <v/>
      </c>
      <c r="T14" s="97" t="str">
        <f>IFERROR(VLOOKUP(A14,Allgemein!$H$8:$I$45,2,FALSE),"")</f>
        <v/>
      </c>
      <c r="U14" s="97">
        <f>VLOOKUP(B14,Personalstamm!$D$8:$F$14,3,FALSE)</f>
        <v>8</v>
      </c>
      <c r="V14" s="97" t="str">
        <f t="shared" si="7"/>
        <v/>
      </c>
      <c r="W14" s="69" t="str">
        <f t="shared" ca="1" si="8"/>
        <v/>
      </c>
      <c r="X14" s="49"/>
      <c r="Y14" s="49"/>
      <c r="Z14" s="49"/>
      <c r="AA14" s="49"/>
    </row>
    <row r="15" spans="1:27" s="21" customFormat="1" ht="15" customHeight="1" x14ac:dyDescent="0.3">
      <c r="A15" s="39">
        <v>46087</v>
      </c>
      <c r="B15" s="89" t="str">
        <f t="shared" si="0"/>
        <v>Freitag</v>
      </c>
      <c r="C15" s="90" t="str">
        <f t="shared" si="1"/>
        <v>Bitte auswählen</v>
      </c>
      <c r="D15" s="90"/>
      <c r="E15" s="91"/>
      <c r="F15" s="91"/>
      <c r="G15" s="91"/>
      <c r="H15" s="91"/>
      <c r="I15" s="79" t="str">
        <f t="shared" ca="1" si="2"/>
        <v/>
      </c>
      <c r="J15" s="79" t="str">
        <f t="shared" ca="1" si="3"/>
        <v/>
      </c>
      <c r="K15" s="79" t="str">
        <f ca="1">IF(I15="","",IF(AND(I15&lt;&gt;"",J15="",I15&gt;=Personalstamm!$D$20),Personalstamm!$E$20,IF(AND(I15&lt;&gt;"",J15="",I15&gt;=Personalstamm!$D$19),Personalstamm!$E$19,IF(AND(I15&lt;&gt;"",J15&lt;Personalstamm!$E$20,I15&gt;=Personalstamm!$D$20),Personalstamm!$E$20-J15,IF(AND(I15&lt;&gt;"",J15&lt;Personalstamm!E$19,I15&gt;=Personalstamm!$D$19),Personalstamm!$E$19-J15,0)))))</f>
        <v/>
      </c>
      <c r="L15" s="79" t="str">
        <f t="shared" ca="1" si="4"/>
        <v/>
      </c>
      <c r="M15" s="93" t="str">
        <f t="shared" si="5"/>
        <v/>
      </c>
      <c r="N15" s="79" t="str">
        <f>IF(OR(M15="",M15="Bitte auswählen"),"",IF(M15="Feiertag",T15*U15,IF(M15="Gleittag",0,VLOOKUP(B15,Personalstamm!$D$8:$F$14,3,FALSE))))</f>
        <v/>
      </c>
      <c r="O15" s="79">
        <f>VLOOKUP(B15,Personalstamm!$D$8:$E$14,2,FALSE)</f>
        <v>8</v>
      </c>
      <c r="P15" s="79" t="str">
        <f t="shared" ca="1" si="6"/>
        <v/>
      </c>
      <c r="Q15" s="65">
        <f t="shared" ca="1" si="9"/>
        <v>0</v>
      </c>
      <c r="R15" s="49"/>
      <c r="S15" s="69" t="str">
        <f>IF(COUNTIF(Allgemein!$H$8:$H$45,A15)&gt;0,"Feiertag","")</f>
        <v/>
      </c>
      <c r="T15" s="97" t="str">
        <f>IFERROR(VLOOKUP(A15,Allgemein!$H$8:$I$45,2,FALSE),"")</f>
        <v/>
      </c>
      <c r="U15" s="97">
        <f>VLOOKUP(B15,Personalstamm!$D$8:$F$14,3,FALSE)</f>
        <v>8</v>
      </c>
      <c r="V15" s="97" t="str">
        <f t="shared" si="7"/>
        <v/>
      </c>
      <c r="W15" s="69" t="str">
        <f t="shared" ca="1" si="8"/>
        <v/>
      </c>
      <c r="X15" s="49"/>
      <c r="Y15" s="49"/>
      <c r="Z15" s="49"/>
      <c r="AA15" s="49"/>
    </row>
    <row r="16" spans="1:27" s="21" customFormat="1" ht="15" customHeight="1" x14ac:dyDescent="0.3">
      <c r="A16" s="39">
        <v>46088</v>
      </c>
      <c r="B16" s="89" t="str">
        <f t="shared" si="0"/>
        <v>Samstag</v>
      </c>
      <c r="C16" s="90" t="str">
        <f t="shared" si="1"/>
        <v>Wochenende</v>
      </c>
      <c r="D16" s="90"/>
      <c r="E16" s="91"/>
      <c r="F16" s="91"/>
      <c r="G16" s="91"/>
      <c r="H16" s="91"/>
      <c r="I16" s="79" t="str">
        <f t="shared" ca="1" si="2"/>
        <v/>
      </c>
      <c r="J16" s="79" t="str">
        <f t="shared" ca="1" si="3"/>
        <v/>
      </c>
      <c r="K16" s="79" t="str">
        <f ca="1">IF(I16="","",IF(AND(I16&lt;&gt;"",J16="",I16&gt;=Personalstamm!$D$20),Personalstamm!$E$20,IF(AND(I16&lt;&gt;"",J16="",I16&gt;=Personalstamm!$D$19),Personalstamm!$E$19,IF(AND(I16&lt;&gt;"",J16&lt;Personalstamm!$E$20,I16&gt;=Personalstamm!$D$20),Personalstamm!$E$20-J16,IF(AND(I16&lt;&gt;"",J16&lt;Personalstamm!E$19,I16&gt;=Personalstamm!$D$19),Personalstamm!$E$19-J16,0)))))</f>
        <v/>
      </c>
      <c r="L16" s="79" t="str">
        <f t="shared" ca="1" si="4"/>
        <v/>
      </c>
      <c r="M16" s="93" t="str">
        <f t="shared" si="5"/>
        <v/>
      </c>
      <c r="N16" s="79" t="str">
        <f>IF(OR(M16="",M16="Bitte auswählen"),"",IF(M16="Feiertag",T16*U16,IF(M16="Gleittag",0,VLOOKUP(B16,Personalstamm!$D$8:$F$14,3,FALSE))))</f>
        <v/>
      </c>
      <c r="O16" s="79">
        <f>VLOOKUP(B16,Personalstamm!$D$8:$E$14,2,FALSE)</f>
        <v>0</v>
      </c>
      <c r="P16" s="79" t="str">
        <f t="shared" ca="1" si="6"/>
        <v/>
      </c>
      <c r="Q16" s="65">
        <f t="shared" ca="1" si="9"/>
        <v>0</v>
      </c>
      <c r="R16" s="49"/>
      <c r="S16" s="69" t="str">
        <f>IF(COUNTIF(Allgemein!$H$8:$H$45,A16)&gt;0,"Feiertag","")</f>
        <v/>
      </c>
      <c r="T16" s="97" t="str">
        <f>IFERROR(VLOOKUP(A16,Allgemein!$H$8:$I$45,2,FALSE),"")</f>
        <v/>
      </c>
      <c r="U16" s="97">
        <f>VLOOKUP(B16,Personalstamm!$D$8:$F$14,3,FALSE)</f>
        <v>0</v>
      </c>
      <c r="V16" s="97" t="str">
        <f t="shared" si="7"/>
        <v/>
      </c>
      <c r="W16" s="69" t="str">
        <f t="shared" ca="1" si="8"/>
        <v/>
      </c>
      <c r="X16" s="49"/>
      <c r="Y16" s="49"/>
      <c r="Z16" s="49"/>
      <c r="AA16" s="49"/>
    </row>
    <row r="17" spans="1:27" s="21" customFormat="1" ht="15" customHeight="1" x14ac:dyDescent="0.3">
      <c r="A17" s="39">
        <v>46089</v>
      </c>
      <c r="B17" s="89" t="str">
        <f t="shared" si="0"/>
        <v>Sonntag</v>
      </c>
      <c r="C17" s="90" t="str">
        <f t="shared" si="1"/>
        <v>Wochenende</v>
      </c>
      <c r="D17" s="90"/>
      <c r="E17" s="91"/>
      <c r="F17" s="91"/>
      <c r="G17" s="91"/>
      <c r="H17" s="91"/>
      <c r="I17" s="79" t="str">
        <f t="shared" ca="1" si="2"/>
        <v/>
      </c>
      <c r="J17" s="79" t="str">
        <f t="shared" ca="1" si="3"/>
        <v/>
      </c>
      <c r="K17" s="79" t="str">
        <f ca="1">IF(I17="","",IF(AND(I17&lt;&gt;"",J17="",I17&gt;=Personalstamm!$D$20),Personalstamm!$E$20,IF(AND(I17&lt;&gt;"",J17="",I17&gt;=Personalstamm!$D$19),Personalstamm!$E$19,IF(AND(I17&lt;&gt;"",J17&lt;Personalstamm!$E$20,I17&gt;=Personalstamm!$D$20),Personalstamm!$E$20-J17,IF(AND(I17&lt;&gt;"",J17&lt;Personalstamm!E$19,I17&gt;=Personalstamm!$D$19),Personalstamm!$E$19-J17,0)))))</f>
        <v/>
      </c>
      <c r="L17" s="79" t="str">
        <f t="shared" ca="1" si="4"/>
        <v/>
      </c>
      <c r="M17" s="93" t="str">
        <f t="shared" si="5"/>
        <v/>
      </c>
      <c r="N17" s="79" t="str">
        <f>IF(OR(M17="",M17="Bitte auswählen"),"",IF(M17="Feiertag",T17*U17,IF(M17="Gleittag",0,VLOOKUP(B17,Personalstamm!$D$8:$F$14,3,FALSE))))</f>
        <v/>
      </c>
      <c r="O17" s="79">
        <f>VLOOKUP(B17,Personalstamm!$D$8:$E$14,2,FALSE)</f>
        <v>0</v>
      </c>
      <c r="P17" s="79" t="str">
        <f t="shared" ca="1" si="6"/>
        <v/>
      </c>
      <c r="Q17" s="65">
        <f t="shared" ca="1" si="9"/>
        <v>0</v>
      </c>
      <c r="R17" s="49"/>
      <c r="S17" s="69" t="str">
        <f>IF(COUNTIF(Allgemein!$H$8:$H$45,A17)&gt;0,"Feiertag","")</f>
        <v>Feiertag</v>
      </c>
      <c r="T17" s="97">
        <f>IFERROR(VLOOKUP(A17,Allgemein!$H$8:$I$45,2,FALSE),"")</f>
        <v>0</v>
      </c>
      <c r="U17" s="97">
        <f>VLOOKUP(B17,Personalstamm!$D$8:$F$14,3,FALSE)</f>
        <v>0</v>
      </c>
      <c r="V17" s="97" t="str">
        <f t="shared" si="7"/>
        <v/>
      </c>
      <c r="W17" s="69" t="str">
        <f t="shared" ca="1" si="8"/>
        <v/>
      </c>
      <c r="X17" s="49"/>
      <c r="Y17" s="49"/>
      <c r="Z17" s="49"/>
      <c r="AA17" s="49"/>
    </row>
    <row r="18" spans="1:27" s="21" customFormat="1" ht="15" customHeight="1" x14ac:dyDescent="0.3">
      <c r="A18" s="39">
        <v>46090</v>
      </c>
      <c r="B18" s="89" t="str">
        <f t="shared" si="0"/>
        <v>Montag</v>
      </c>
      <c r="C18" s="90" t="str">
        <f t="shared" si="1"/>
        <v>Bitte auswählen</v>
      </c>
      <c r="D18" s="90"/>
      <c r="E18" s="91"/>
      <c r="F18" s="91"/>
      <c r="G18" s="91"/>
      <c r="H18" s="91"/>
      <c r="I18" s="79" t="str">
        <f t="shared" ca="1" si="2"/>
        <v/>
      </c>
      <c r="J18" s="79" t="str">
        <f t="shared" ca="1" si="3"/>
        <v/>
      </c>
      <c r="K18" s="79" t="str">
        <f ca="1">IF(I18="","",IF(AND(I18&lt;&gt;"",J18="",I18&gt;=Personalstamm!$D$20),Personalstamm!$E$20,IF(AND(I18&lt;&gt;"",J18="",I18&gt;=Personalstamm!$D$19),Personalstamm!$E$19,IF(AND(I18&lt;&gt;"",J18&lt;Personalstamm!$E$20,I18&gt;=Personalstamm!$D$20),Personalstamm!$E$20-J18,IF(AND(I18&lt;&gt;"",J18&lt;Personalstamm!E$19,I18&gt;=Personalstamm!$D$19),Personalstamm!$E$19-J18,0)))))</f>
        <v/>
      </c>
      <c r="L18" s="79" t="str">
        <f t="shared" ca="1" si="4"/>
        <v/>
      </c>
      <c r="M18" s="93" t="str">
        <f t="shared" si="5"/>
        <v/>
      </c>
      <c r="N18" s="79" t="str">
        <f>IF(OR(M18="",M18="Bitte auswählen"),"",IF(M18="Feiertag",T18*U18,IF(M18="Gleittag",0,VLOOKUP(B18,Personalstamm!$D$8:$F$14,3,FALSE))))</f>
        <v/>
      </c>
      <c r="O18" s="79">
        <f>VLOOKUP(B18,Personalstamm!$D$8:$E$14,2,FALSE)</f>
        <v>8</v>
      </c>
      <c r="P18" s="79" t="str">
        <f t="shared" ca="1" si="6"/>
        <v/>
      </c>
      <c r="Q18" s="65">
        <f t="shared" ca="1" si="9"/>
        <v>0</v>
      </c>
      <c r="R18" s="49"/>
      <c r="S18" s="69" t="str">
        <f>IF(COUNTIF(Allgemein!$H$8:$H$45,A18)&gt;0,"Feiertag","")</f>
        <v/>
      </c>
      <c r="T18" s="97" t="str">
        <f>IFERROR(VLOOKUP(A18,Allgemein!$H$8:$I$45,2,FALSE),"")</f>
        <v/>
      </c>
      <c r="U18" s="97">
        <f>VLOOKUP(B18,Personalstamm!$D$8:$F$14,3,FALSE)</f>
        <v>8</v>
      </c>
      <c r="V18" s="97" t="str">
        <f t="shared" si="7"/>
        <v/>
      </c>
      <c r="W18" s="69" t="str">
        <f t="shared" ca="1" si="8"/>
        <v/>
      </c>
      <c r="X18" s="49"/>
      <c r="Y18" s="49"/>
      <c r="Z18" s="49"/>
      <c r="AA18" s="49"/>
    </row>
    <row r="19" spans="1:27" s="21" customFormat="1" ht="15" customHeight="1" x14ac:dyDescent="0.3">
      <c r="A19" s="39">
        <v>46091</v>
      </c>
      <c r="B19" s="89" t="str">
        <f t="shared" si="0"/>
        <v>Dienstag</v>
      </c>
      <c r="C19" s="90" t="str">
        <f t="shared" si="1"/>
        <v>Bitte auswählen</v>
      </c>
      <c r="D19" s="90"/>
      <c r="E19" s="91"/>
      <c r="F19" s="91"/>
      <c r="G19" s="91"/>
      <c r="H19" s="91"/>
      <c r="I19" s="79" t="str">
        <f t="shared" ca="1" si="2"/>
        <v/>
      </c>
      <c r="J19" s="79" t="str">
        <f t="shared" ca="1" si="3"/>
        <v/>
      </c>
      <c r="K19" s="79" t="str">
        <f ca="1">IF(I19="","",IF(AND(I19&lt;&gt;"",J19="",I19&gt;=Personalstamm!$D$20),Personalstamm!$E$20,IF(AND(I19&lt;&gt;"",J19="",I19&gt;=Personalstamm!$D$19),Personalstamm!$E$19,IF(AND(I19&lt;&gt;"",J19&lt;Personalstamm!$E$20,I19&gt;=Personalstamm!$D$20),Personalstamm!$E$20-J19,IF(AND(I19&lt;&gt;"",J19&lt;Personalstamm!E$19,I19&gt;=Personalstamm!$D$19),Personalstamm!$E$19-J19,0)))))</f>
        <v/>
      </c>
      <c r="L19" s="79" t="str">
        <f t="shared" ca="1" si="4"/>
        <v/>
      </c>
      <c r="M19" s="93" t="str">
        <f t="shared" si="5"/>
        <v/>
      </c>
      <c r="N19" s="79" t="str">
        <f>IF(OR(M19="",M19="Bitte auswählen"),"",IF(M19="Feiertag",T19*U19,IF(M19="Gleittag",0,VLOOKUP(B19,Personalstamm!$D$8:$F$14,3,FALSE))))</f>
        <v/>
      </c>
      <c r="O19" s="79">
        <f>VLOOKUP(B19,Personalstamm!$D$8:$E$14,2,FALSE)</f>
        <v>8</v>
      </c>
      <c r="P19" s="79" t="str">
        <f t="shared" ca="1" si="6"/>
        <v/>
      </c>
      <c r="Q19" s="65">
        <f t="shared" ca="1" si="9"/>
        <v>0</v>
      </c>
      <c r="R19" s="49"/>
      <c r="S19" s="69" t="str">
        <f>IF(COUNTIF(Allgemein!$H$8:$H$45,A19)&gt;0,"Feiertag","")</f>
        <v/>
      </c>
      <c r="T19" s="97" t="str">
        <f>IFERROR(VLOOKUP(A19,Allgemein!$H$8:$I$45,2,FALSE),"")</f>
        <v/>
      </c>
      <c r="U19" s="97">
        <f>VLOOKUP(B19,Personalstamm!$D$8:$F$14,3,FALSE)</f>
        <v>8</v>
      </c>
      <c r="V19" s="97" t="str">
        <f t="shared" si="7"/>
        <v/>
      </c>
      <c r="W19" s="69" t="str">
        <f t="shared" ca="1" si="8"/>
        <v/>
      </c>
      <c r="X19" s="49"/>
      <c r="Y19" s="49"/>
      <c r="Z19" s="49"/>
      <c r="AA19" s="49"/>
    </row>
    <row r="20" spans="1:27" s="21" customFormat="1" ht="15" customHeight="1" x14ac:dyDescent="0.3">
      <c r="A20" s="39">
        <v>46092</v>
      </c>
      <c r="B20" s="89" t="str">
        <f t="shared" si="0"/>
        <v>Mittwoch</v>
      </c>
      <c r="C20" s="90" t="str">
        <f t="shared" si="1"/>
        <v>Bitte auswählen</v>
      </c>
      <c r="D20" s="90"/>
      <c r="E20" s="91"/>
      <c r="F20" s="91"/>
      <c r="G20" s="91"/>
      <c r="H20" s="91"/>
      <c r="I20" s="79" t="str">
        <f t="shared" ca="1" si="2"/>
        <v/>
      </c>
      <c r="J20" s="79" t="str">
        <f t="shared" ca="1" si="3"/>
        <v/>
      </c>
      <c r="K20" s="79" t="str">
        <f ca="1">IF(I20="","",IF(AND(I20&lt;&gt;"",J20="",I20&gt;=Personalstamm!$D$20),Personalstamm!$E$20,IF(AND(I20&lt;&gt;"",J20="",I20&gt;=Personalstamm!$D$19),Personalstamm!$E$19,IF(AND(I20&lt;&gt;"",J20&lt;Personalstamm!$E$20,I20&gt;=Personalstamm!$D$20),Personalstamm!$E$20-J20,IF(AND(I20&lt;&gt;"",J20&lt;Personalstamm!E$19,I20&gt;=Personalstamm!$D$19),Personalstamm!$E$19-J20,0)))))</f>
        <v/>
      </c>
      <c r="L20" s="79" t="str">
        <f t="shared" ca="1" si="4"/>
        <v/>
      </c>
      <c r="M20" s="93" t="str">
        <f t="shared" si="5"/>
        <v/>
      </c>
      <c r="N20" s="79" t="str">
        <f>IF(OR(M20="",M20="Bitte auswählen"),"",IF(M20="Feiertag",T20*U20,IF(M20="Gleittag",0,VLOOKUP(B20,Personalstamm!$D$8:$F$14,3,FALSE))))</f>
        <v/>
      </c>
      <c r="O20" s="79">
        <f>VLOOKUP(B20,Personalstamm!$D$8:$E$14,2,FALSE)</f>
        <v>8</v>
      </c>
      <c r="P20" s="79" t="str">
        <f t="shared" ca="1" si="6"/>
        <v/>
      </c>
      <c r="Q20" s="65">
        <f t="shared" ca="1" si="9"/>
        <v>0</v>
      </c>
      <c r="R20" s="49"/>
      <c r="S20" s="69" t="str">
        <f>IF(COUNTIF(Allgemein!$H$8:$H$45,A20)&gt;0,"Feiertag","")</f>
        <v/>
      </c>
      <c r="T20" s="97" t="str">
        <f>IFERROR(VLOOKUP(A20,Allgemein!$H$8:$I$45,2,FALSE),"")</f>
        <v/>
      </c>
      <c r="U20" s="97">
        <f>VLOOKUP(B20,Personalstamm!$D$8:$F$14,3,FALSE)</f>
        <v>8</v>
      </c>
      <c r="V20" s="97" t="str">
        <f t="shared" si="7"/>
        <v/>
      </c>
      <c r="W20" s="69" t="str">
        <f t="shared" ca="1" si="8"/>
        <v/>
      </c>
      <c r="X20" s="49"/>
      <c r="Y20" s="49"/>
      <c r="Z20" s="49"/>
      <c r="AA20" s="49"/>
    </row>
    <row r="21" spans="1:27" s="21" customFormat="1" ht="15" customHeight="1" x14ac:dyDescent="0.3">
      <c r="A21" s="39">
        <v>46093</v>
      </c>
      <c r="B21" s="89" t="str">
        <f t="shared" si="0"/>
        <v>Donnerstag</v>
      </c>
      <c r="C21" s="90" t="str">
        <f t="shared" si="1"/>
        <v>Bitte auswählen</v>
      </c>
      <c r="D21" s="90"/>
      <c r="E21" s="91"/>
      <c r="F21" s="91"/>
      <c r="G21" s="91"/>
      <c r="H21" s="91"/>
      <c r="I21" s="79" t="str">
        <f t="shared" ca="1" si="2"/>
        <v/>
      </c>
      <c r="J21" s="79" t="str">
        <f t="shared" ca="1" si="3"/>
        <v/>
      </c>
      <c r="K21" s="79" t="str">
        <f ca="1">IF(I21="","",IF(AND(I21&lt;&gt;"",J21="",I21&gt;=Personalstamm!$D$20),Personalstamm!$E$20,IF(AND(I21&lt;&gt;"",J21="",I21&gt;=Personalstamm!$D$19),Personalstamm!$E$19,IF(AND(I21&lt;&gt;"",J21&lt;Personalstamm!$E$20,I21&gt;=Personalstamm!$D$20),Personalstamm!$E$20-J21,IF(AND(I21&lt;&gt;"",J21&lt;Personalstamm!E$19,I21&gt;=Personalstamm!$D$19),Personalstamm!$E$19-J21,0)))))</f>
        <v/>
      </c>
      <c r="L21" s="79" t="str">
        <f t="shared" ca="1" si="4"/>
        <v/>
      </c>
      <c r="M21" s="93" t="str">
        <f t="shared" si="5"/>
        <v/>
      </c>
      <c r="N21" s="79" t="str">
        <f>IF(OR(M21="",M21="Bitte auswählen"),"",IF(M21="Feiertag",T21*U21,IF(M21="Gleittag",0,VLOOKUP(B21,Personalstamm!$D$8:$F$14,3,FALSE))))</f>
        <v/>
      </c>
      <c r="O21" s="79">
        <f>VLOOKUP(B21,Personalstamm!$D$8:$E$14,2,FALSE)</f>
        <v>8</v>
      </c>
      <c r="P21" s="79" t="str">
        <f t="shared" ca="1" si="6"/>
        <v/>
      </c>
      <c r="Q21" s="65">
        <f t="shared" ca="1" si="9"/>
        <v>0</v>
      </c>
      <c r="R21" s="49"/>
      <c r="S21" s="69" t="str">
        <f>IF(COUNTIF(Allgemein!$H$8:$H$45,A21)&gt;0,"Feiertag","")</f>
        <v/>
      </c>
      <c r="T21" s="97" t="str">
        <f>IFERROR(VLOOKUP(A21,Allgemein!$H$8:$I$45,2,FALSE),"")</f>
        <v/>
      </c>
      <c r="U21" s="97">
        <f>VLOOKUP(B21,Personalstamm!$D$8:$F$14,3,FALSE)</f>
        <v>8</v>
      </c>
      <c r="V21" s="97" t="str">
        <f t="shared" si="7"/>
        <v/>
      </c>
      <c r="W21" s="69" t="str">
        <f t="shared" ca="1" si="8"/>
        <v/>
      </c>
      <c r="X21" s="49"/>
      <c r="Y21" s="49"/>
      <c r="Z21" s="49"/>
      <c r="AA21" s="49"/>
    </row>
    <row r="22" spans="1:27" s="21" customFormat="1" ht="15" customHeight="1" x14ac:dyDescent="0.3">
      <c r="A22" s="39">
        <v>46094</v>
      </c>
      <c r="B22" s="89" t="str">
        <f t="shared" si="0"/>
        <v>Freitag</v>
      </c>
      <c r="C22" s="90" t="str">
        <f t="shared" si="1"/>
        <v>Bitte auswählen</v>
      </c>
      <c r="D22" s="90"/>
      <c r="E22" s="91"/>
      <c r="F22" s="91"/>
      <c r="G22" s="91"/>
      <c r="H22" s="91"/>
      <c r="I22" s="79" t="str">
        <f t="shared" ca="1" si="2"/>
        <v/>
      </c>
      <c r="J22" s="79" t="str">
        <f t="shared" ca="1" si="3"/>
        <v/>
      </c>
      <c r="K22" s="79" t="str">
        <f ca="1">IF(I22="","",IF(AND(I22&lt;&gt;"",J22="",I22&gt;=Personalstamm!$D$20),Personalstamm!$E$20,IF(AND(I22&lt;&gt;"",J22="",I22&gt;=Personalstamm!$D$19),Personalstamm!$E$19,IF(AND(I22&lt;&gt;"",J22&lt;Personalstamm!$E$20,I22&gt;=Personalstamm!$D$20),Personalstamm!$E$20-J22,IF(AND(I22&lt;&gt;"",J22&lt;Personalstamm!E$19,I22&gt;=Personalstamm!$D$19),Personalstamm!$E$19-J22,0)))))</f>
        <v/>
      </c>
      <c r="L22" s="79" t="str">
        <f t="shared" ca="1" si="4"/>
        <v/>
      </c>
      <c r="M22" s="93" t="str">
        <f t="shared" si="5"/>
        <v/>
      </c>
      <c r="N22" s="79" t="str">
        <f>IF(OR(M22="",M22="Bitte auswählen"),"",IF(M22="Feiertag",T22*U22,IF(M22="Gleittag",0,VLOOKUP(B22,Personalstamm!$D$8:$F$14,3,FALSE))))</f>
        <v/>
      </c>
      <c r="O22" s="79">
        <f>VLOOKUP(B22,Personalstamm!$D$8:$E$14,2,FALSE)</f>
        <v>8</v>
      </c>
      <c r="P22" s="79" t="str">
        <f t="shared" ca="1" si="6"/>
        <v/>
      </c>
      <c r="Q22" s="65">
        <f t="shared" ca="1" si="9"/>
        <v>0</v>
      </c>
      <c r="R22" s="49"/>
      <c r="S22" s="69" t="str">
        <f>IF(COUNTIF(Allgemein!$H$8:$H$45,A22)&gt;0,"Feiertag","")</f>
        <v/>
      </c>
      <c r="T22" s="97" t="str">
        <f>IFERROR(VLOOKUP(A22,Allgemein!$H$8:$I$45,2,FALSE),"")</f>
        <v/>
      </c>
      <c r="U22" s="97">
        <f>VLOOKUP(B22,Personalstamm!$D$8:$F$14,3,FALSE)</f>
        <v>8</v>
      </c>
      <c r="V22" s="97" t="str">
        <f t="shared" si="7"/>
        <v/>
      </c>
      <c r="W22" s="69" t="str">
        <f t="shared" ca="1" si="8"/>
        <v/>
      </c>
      <c r="X22" s="49"/>
      <c r="Y22" s="49"/>
      <c r="Z22" s="49"/>
      <c r="AA22" s="49"/>
    </row>
    <row r="23" spans="1:27" s="21" customFormat="1" ht="15" customHeight="1" x14ac:dyDescent="0.3">
      <c r="A23" s="39">
        <v>46095</v>
      </c>
      <c r="B23" s="89" t="str">
        <f t="shared" si="0"/>
        <v>Samstag</v>
      </c>
      <c r="C23" s="90" t="str">
        <f t="shared" si="1"/>
        <v>Wochenende</v>
      </c>
      <c r="D23" s="90"/>
      <c r="E23" s="91"/>
      <c r="F23" s="91"/>
      <c r="G23" s="91"/>
      <c r="H23" s="91"/>
      <c r="I23" s="79" t="str">
        <f t="shared" ca="1" si="2"/>
        <v/>
      </c>
      <c r="J23" s="79" t="str">
        <f t="shared" ca="1" si="3"/>
        <v/>
      </c>
      <c r="K23" s="79" t="str">
        <f ca="1">IF(I23="","",IF(AND(I23&lt;&gt;"",J23="",I23&gt;=Personalstamm!$D$20),Personalstamm!$E$20,IF(AND(I23&lt;&gt;"",J23="",I23&gt;=Personalstamm!$D$19),Personalstamm!$E$19,IF(AND(I23&lt;&gt;"",J23&lt;Personalstamm!$E$20,I23&gt;=Personalstamm!$D$20),Personalstamm!$E$20-J23,IF(AND(I23&lt;&gt;"",J23&lt;Personalstamm!E$19,I23&gt;=Personalstamm!$D$19),Personalstamm!$E$19-J23,0)))))</f>
        <v/>
      </c>
      <c r="L23" s="79" t="str">
        <f t="shared" ca="1" si="4"/>
        <v/>
      </c>
      <c r="M23" s="93" t="str">
        <f t="shared" si="5"/>
        <v/>
      </c>
      <c r="N23" s="79" t="str">
        <f>IF(OR(M23="",M23="Bitte auswählen"),"",IF(M23="Feiertag",T23*U23,IF(M23="Gleittag",0,VLOOKUP(B23,Personalstamm!$D$8:$F$14,3,FALSE))))</f>
        <v/>
      </c>
      <c r="O23" s="79">
        <f>VLOOKUP(B23,Personalstamm!$D$8:$E$14,2,FALSE)</f>
        <v>0</v>
      </c>
      <c r="P23" s="79" t="str">
        <f t="shared" ca="1" si="6"/>
        <v/>
      </c>
      <c r="Q23" s="65">
        <f t="shared" ca="1" si="9"/>
        <v>0</v>
      </c>
      <c r="R23" s="49"/>
      <c r="S23" s="69" t="str">
        <f>IF(COUNTIF(Allgemein!$H$8:$H$45,A23)&gt;0,"Feiertag","")</f>
        <v/>
      </c>
      <c r="T23" s="97" t="str">
        <f>IFERROR(VLOOKUP(A23,Allgemein!$H$8:$I$45,2,FALSE),"")</f>
        <v/>
      </c>
      <c r="U23" s="97">
        <f>VLOOKUP(B23,Personalstamm!$D$8:$F$14,3,FALSE)</f>
        <v>0</v>
      </c>
      <c r="V23" s="97" t="str">
        <f t="shared" si="7"/>
        <v/>
      </c>
      <c r="W23" s="69" t="str">
        <f t="shared" ca="1" si="8"/>
        <v/>
      </c>
      <c r="X23" s="49"/>
      <c r="Y23" s="49"/>
      <c r="Z23" s="49"/>
      <c r="AA23" s="49"/>
    </row>
    <row r="24" spans="1:27" s="21" customFormat="1" ht="15" customHeight="1" x14ac:dyDescent="0.3">
      <c r="A24" s="39">
        <v>46096</v>
      </c>
      <c r="B24" s="89" t="str">
        <f t="shared" si="0"/>
        <v>Sonntag</v>
      </c>
      <c r="C24" s="90" t="str">
        <f t="shared" si="1"/>
        <v>Wochenende</v>
      </c>
      <c r="D24" s="90"/>
      <c r="E24" s="91"/>
      <c r="F24" s="91"/>
      <c r="G24" s="91"/>
      <c r="H24" s="91"/>
      <c r="I24" s="79" t="str">
        <f t="shared" ca="1" si="2"/>
        <v/>
      </c>
      <c r="J24" s="79" t="str">
        <f t="shared" ca="1" si="3"/>
        <v/>
      </c>
      <c r="K24" s="79" t="str">
        <f ca="1">IF(I24="","",IF(AND(I24&lt;&gt;"",J24="",I24&gt;=Personalstamm!$D$20),Personalstamm!$E$20,IF(AND(I24&lt;&gt;"",J24="",I24&gt;=Personalstamm!$D$19),Personalstamm!$E$19,IF(AND(I24&lt;&gt;"",J24&lt;Personalstamm!$E$20,I24&gt;=Personalstamm!$D$20),Personalstamm!$E$20-J24,IF(AND(I24&lt;&gt;"",J24&lt;Personalstamm!E$19,I24&gt;=Personalstamm!$D$19),Personalstamm!$E$19-J24,0)))))</f>
        <v/>
      </c>
      <c r="L24" s="79" t="str">
        <f t="shared" ca="1" si="4"/>
        <v/>
      </c>
      <c r="M24" s="93" t="str">
        <f t="shared" si="5"/>
        <v/>
      </c>
      <c r="N24" s="79" t="str">
        <f>IF(OR(M24="",M24="Bitte auswählen"),"",IF(M24="Feiertag",T24*U24,IF(M24="Gleittag",0,VLOOKUP(B24,Personalstamm!$D$8:$F$14,3,FALSE))))</f>
        <v/>
      </c>
      <c r="O24" s="79">
        <f>VLOOKUP(B24,Personalstamm!$D$8:$E$14,2,FALSE)</f>
        <v>0</v>
      </c>
      <c r="P24" s="79" t="str">
        <f t="shared" ca="1" si="6"/>
        <v/>
      </c>
      <c r="Q24" s="65">
        <f t="shared" ca="1" si="9"/>
        <v>0</v>
      </c>
      <c r="R24" s="49"/>
      <c r="S24" s="69" t="str">
        <f>IF(COUNTIF(Allgemein!$H$8:$H$45,A24)&gt;0,"Feiertag","")</f>
        <v/>
      </c>
      <c r="T24" s="97" t="str">
        <f>IFERROR(VLOOKUP(A24,Allgemein!$H$8:$I$45,2,FALSE),"")</f>
        <v/>
      </c>
      <c r="U24" s="97">
        <f>VLOOKUP(B24,Personalstamm!$D$8:$F$14,3,FALSE)</f>
        <v>0</v>
      </c>
      <c r="V24" s="97" t="str">
        <f t="shared" si="7"/>
        <v/>
      </c>
      <c r="W24" s="69" t="str">
        <f t="shared" ca="1" si="8"/>
        <v/>
      </c>
      <c r="X24" s="49"/>
      <c r="Y24" s="49"/>
      <c r="Z24" s="49"/>
      <c r="AA24" s="49"/>
    </row>
    <row r="25" spans="1:27" s="21" customFormat="1" ht="15" customHeight="1" x14ac:dyDescent="0.3">
      <c r="A25" s="39">
        <v>46097</v>
      </c>
      <c r="B25" s="89" t="str">
        <f t="shared" si="0"/>
        <v>Montag</v>
      </c>
      <c r="C25" s="90" t="str">
        <f t="shared" si="1"/>
        <v>Bitte auswählen</v>
      </c>
      <c r="D25" s="90"/>
      <c r="E25" s="91"/>
      <c r="F25" s="91"/>
      <c r="G25" s="91"/>
      <c r="H25" s="91"/>
      <c r="I25" s="79" t="str">
        <f t="shared" ca="1" si="2"/>
        <v/>
      </c>
      <c r="J25" s="79" t="str">
        <f t="shared" ca="1" si="3"/>
        <v/>
      </c>
      <c r="K25" s="79" t="str">
        <f ca="1">IF(I25="","",IF(AND(I25&lt;&gt;"",J25="",I25&gt;=Personalstamm!$D$20),Personalstamm!$E$20,IF(AND(I25&lt;&gt;"",J25="",I25&gt;=Personalstamm!$D$19),Personalstamm!$E$19,IF(AND(I25&lt;&gt;"",J25&lt;Personalstamm!$E$20,I25&gt;=Personalstamm!$D$20),Personalstamm!$E$20-J25,IF(AND(I25&lt;&gt;"",J25&lt;Personalstamm!E$19,I25&gt;=Personalstamm!$D$19),Personalstamm!$E$19-J25,0)))))</f>
        <v/>
      </c>
      <c r="L25" s="79" t="str">
        <f t="shared" ca="1" si="4"/>
        <v/>
      </c>
      <c r="M25" s="93" t="str">
        <f t="shared" si="5"/>
        <v/>
      </c>
      <c r="N25" s="79" t="str">
        <f>IF(OR(M25="",M25="Bitte auswählen"),"",IF(M25="Feiertag",T25*U25,IF(M25="Gleittag",0,VLOOKUP(B25,Personalstamm!$D$8:$F$14,3,FALSE))))</f>
        <v/>
      </c>
      <c r="O25" s="79">
        <f>VLOOKUP(B25,Personalstamm!$D$8:$E$14,2,FALSE)</f>
        <v>8</v>
      </c>
      <c r="P25" s="79" t="str">
        <f t="shared" ca="1" si="6"/>
        <v/>
      </c>
      <c r="Q25" s="65">
        <f t="shared" ca="1" si="9"/>
        <v>0</v>
      </c>
      <c r="R25" s="49"/>
      <c r="S25" s="69" t="str">
        <f>IF(COUNTIF(Allgemein!$H$8:$H$45,A25)&gt;0,"Feiertag","")</f>
        <v/>
      </c>
      <c r="T25" s="97" t="str">
        <f>IFERROR(VLOOKUP(A25,Allgemein!$H$8:$I$45,2,FALSE),"")</f>
        <v/>
      </c>
      <c r="U25" s="97">
        <f>VLOOKUP(B25,Personalstamm!$D$8:$F$14,3,FALSE)</f>
        <v>8</v>
      </c>
      <c r="V25" s="97" t="str">
        <f t="shared" si="7"/>
        <v/>
      </c>
      <c r="W25" s="69" t="str">
        <f t="shared" ca="1" si="8"/>
        <v/>
      </c>
      <c r="X25" s="49"/>
      <c r="Y25" s="49"/>
      <c r="Z25" s="49"/>
      <c r="AA25" s="49"/>
    </row>
    <row r="26" spans="1:27" s="21" customFormat="1" ht="15" customHeight="1" x14ac:dyDescent="0.3">
      <c r="A26" s="39">
        <v>46098</v>
      </c>
      <c r="B26" s="89" t="str">
        <f t="shared" si="0"/>
        <v>Dienstag</v>
      </c>
      <c r="C26" s="90" t="str">
        <f t="shared" si="1"/>
        <v>Bitte auswählen</v>
      </c>
      <c r="D26" s="90"/>
      <c r="E26" s="91"/>
      <c r="F26" s="91"/>
      <c r="G26" s="91"/>
      <c r="H26" s="91"/>
      <c r="I26" s="79" t="str">
        <f t="shared" ca="1" si="2"/>
        <v/>
      </c>
      <c r="J26" s="79" t="str">
        <f t="shared" ca="1" si="3"/>
        <v/>
      </c>
      <c r="K26" s="79" t="str">
        <f ca="1">IF(I26="","",IF(AND(I26&lt;&gt;"",J26="",I26&gt;=Personalstamm!$D$20),Personalstamm!$E$20,IF(AND(I26&lt;&gt;"",J26="",I26&gt;=Personalstamm!$D$19),Personalstamm!$E$19,IF(AND(I26&lt;&gt;"",J26&lt;Personalstamm!$E$20,I26&gt;=Personalstamm!$D$20),Personalstamm!$E$20-J26,IF(AND(I26&lt;&gt;"",J26&lt;Personalstamm!E$19,I26&gt;=Personalstamm!$D$19),Personalstamm!$E$19-J26,0)))))</f>
        <v/>
      </c>
      <c r="L26" s="79" t="str">
        <f t="shared" ca="1" si="4"/>
        <v/>
      </c>
      <c r="M26" s="93" t="str">
        <f t="shared" si="5"/>
        <v/>
      </c>
      <c r="N26" s="79" t="str">
        <f>IF(OR(M26="",M26="Bitte auswählen"),"",IF(M26="Feiertag",T26*U26,IF(M26="Gleittag",0,VLOOKUP(B26,Personalstamm!$D$8:$F$14,3,FALSE))))</f>
        <v/>
      </c>
      <c r="O26" s="79">
        <f>VLOOKUP(B26,Personalstamm!$D$8:$E$14,2,FALSE)</f>
        <v>8</v>
      </c>
      <c r="P26" s="79" t="str">
        <f t="shared" ca="1" si="6"/>
        <v/>
      </c>
      <c r="Q26" s="65">
        <f t="shared" ca="1" si="9"/>
        <v>0</v>
      </c>
      <c r="R26" s="49"/>
      <c r="S26" s="69" t="str">
        <f>IF(COUNTIF(Allgemein!$H$8:$H$45,A26)&gt;0,"Feiertag","")</f>
        <v/>
      </c>
      <c r="T26" s="97" t="str">
        <f>IFERROR(VLOOKUP(A26,Allgemein!$H$8:$I$45,2,FALSE),"")</f>
        <v/>
      </c>
      <c r="U26" s="97">
        <f>VLOOKUP(B26,Personalstamm!$D$8:$F$14,3,FALSE)</f>
        <v>8</v>
      </c>
      <c r="V26" s="97" t="str">
        <f t="shared" si="7"/>
        <v/>
      </c>
      <c r="W26" s="69" t="str">
        <f t="shared" ca="1" si="8"/>
        <v/>
      </c>
      <c r="X26" s="49"/>
      <c r="Y26" s="49"/>
      <c r="Z26" s="49"/>
      <c r="AA26" s="49"/>
    </row>
    <row r="27" spans="1:27" s="21" customFormat="1" ht="15" customHeight="1" x14ac:dyDescent="0.3">
      <c r="A27" s="39">
        <v>46099</v>
      </c>
      <c r="B27" s="89" t="str">
        <f t="shared" si="0"/>
        <v>Mittwoch</v>
      </c>
      <c r="C27" s="90" t="str">
        <f t="shared" si="1"/>
        <v>Bitte auswählen</v>
      </c>
      <c r="D27" s="90"/>
      <c r="E27" s="91"/>
      <c r="F27" s="91"/>
      <c r="G27" s="91"/>
      <c r="H27" s="91"/>
      <c r="I27" s="79" t="str">
        <f t="shared" ca="1" si="2"/>
        <v/>
      </c>
      <c r="J27" s="79" t="str">
        <f t="shared" ca="1" si="3"/>
        <v/>
      </c>
      <c r="K27" s="79" t="str">
        <f ca="1">IF(I27="","",IF(AND(I27&lt;&gt;"",J27="",I27&gt;=Personalstamm!$D$20),Personalstamm!$E$20,IF(AND(I27&lt;&gt;"",J27="",I27&gt;=Personalstamm!$D$19),Personalstamm!$E$19,IF(AND(I27&lt;&gt;"",J27&lt;Personalstamm!$E$20,I27&gt;=Personalstamm!$D$20),Personalstamm!$E$20-J27,IF(AND(I27&lt;&gt;"",J27&lt;Personalstamm!E$19,I27&gt;=Personalstamm!$D$19),Personalstamm!$E$19-J27,0)))))</f>
        <v/>
      </c>
      <c r="L27" s="79" t="str">
        <f t="shared" ca="1" si="4"/>
        <v/>
      </c>
      <c r="M27" s="93" t="str">
        <f t="shared" si="5"/>
        <v/>
      </c>
      <c r="N27" s="79" t="str">
        <f>IF(OR(M27="",M27="Bitte auswählen"),"",IF(M27="Feiertag",T27*U27,IF(M27="Gleittag",0,VLOOKUP(B27,Personalstamm!$D$8:$F$14,3,FALSE))))</f>
        <v/>
      </c>
      <c r="O27" s="79">
        <f>VLOOKUP(B27,Personalstamm!$D$8:$E$14,2,FALSE)</f>
        <v>8</v>
      </c>
      <c r="P27" s="79" t="str">
        <f t="shared" ca="1" si="6"/>
        <v/>
      </c>
      <c r="Q27" s="65">
        <f t="shared" ca="1" si="9"/>
        <v>0</v>
      </c>
      <c r="R27" s="49"/>
      <c r="S27" s="69" t="str">
        <f>IF(COUNTIF(Allgemein!$H$8:$H$45,A27)&gt;0,"Feiertag","")</f>
        <v/>
      </c>
      <c r="T27" s="97" t="str">
        <f>IFERROR(VLOOKUP(A27,Allgemein!$H$8:$I$45,2,FALSE),"")</f>
        <v/>
      </c>
      <c r="U27" s="97">
        <f>VLOOKUP(B27,Personalstamm!$D$8:$F$14,3,FALSE)</f>
        <v>8</v>
      </c>
      <c r="V27" s="97" t="str">
        <f t="shared" si="7"/>
        <v/>
      </c>
      <c r="W27" s="69" t="str">
        <f t="shared" ca="1" si="8"/>
        <v/>
      </c>
      <c r="X27" s="49"/>
      <c r="Y27" s="49"/>
      <c r="Z27" s="49"/>
      <c r="AA27" s="49"/>
    </row>
    <row r="28" spans="1:27" s="21" customFormat="1" ht="15" customHeight="1" x14ac:dyDescent="0.3">
      <c r="A28" s="39">
        <v>46100</v>
      </c>
      <c r="B28" s="89" t="str">
        <f t="shared" si="0"/>
        <v>Donnerstag</v>
      </c>
      <c r="C28" s="90" t="str">
        <f t="shared" si="1"/>
        <v>Bitte auswählen</v>
      </c>
      <c r="D28" s="90"/>
      <c r="E28" s="91"/>
      <c r="F28" s="91"/>
      <c r="G28" s="91"/>
      <c r="H28" s="91"/>
      <c r="I28" s="79" t="str">
        <f t="shared" ca="1" si="2"/>
        <v/>
      </c>
      <c r="J28" s="79" t="str">
        <f t="shared" ca="1" si="3"/>
        <v/>
      </c>
      <c r="K28" s="79" t="str">
        <f ca="1">IF(I28="","",IF(AND(I28&lt;&gt;"",J28="",I28&gt;=Personalstamm!$D$20),Personalstamm!$E$20,IF(AND(I28&lt;&gt;"",J28="",I28&gt;=Personalstamm!$D$19),Personalstamm!$E$19,IF(AND(I28&lt;&gt;"",J28&lt;Personalstamm!$E$20,I28&gt;=Personalstamm!$D$20),Personalstamm!$E$20-J28,IF(AND(I28&lt;&gt;"",J28&lt;Personalstamm!E$19,I28&gt;=Personalstamm!$D$19),Personalstamm!$E$19-J28,0)))))</f>
        <v/>
      </c>
      <c r="L28" s="79" t="str">
        <f t="shared" ca="1" si="4"/>
        <v/>
      </c>
      <c r="M28" s="93" t="str">
        <f t="shared" si="5"/>
        <v/>
      </c>
      <c r="N28" s="79" t="str">
        <f>IF(OR(M28="",M28="Bitte auswählen"),"",IF(M28="Feiertag",T28*U28,IF(M28="Gleittag",0,VLOOKUP(B28,Personalstamm!$D$8:$F$14,3,FALSE))))</f>
        <v/>
      </c>
      <c r="O28" s="79">
        <f>VLOOKUP(B28,Personalstamm!$D$8:$E$14,2,FALSE)</f>
        <v>8</v>
      </c>
      <c r="P28" s="79" t="str">
        <f t="shared" ca="1" si="6"/>
        <v/>
      </c>
      <c r="Q28" s="65">
        <f t="shared" ca="1" si="9"/>
        <v>0</v>
      </c>
      <c r="R28" s="49"/>
      <c r="S28" s="69" t="str">
        <f>IF(COUNTIF(Allgemein!$H$8:$H$45,A28)&gt;0,"Feiertag","")</f>
        <v/>
      </c>
      <c r="T28" s="97" t="str">
        <f>IFERROR(VLOOKUP(A28,Allgemein!$H$8:$I$45,2,FALSE),"")</f>
        <v/>
      </c>
      <c r="U28" s="97">
        <f>VLOOKUP(B28,Personalstamm!$D$8:$F$14,3,FALSE)</f>
        <v>8</v>
      </c>
      <c r="V28" s="97" t="str">
        <f t="shared" si="7"/>
        <v/>
      </c>
      <c r="W28" s="69" t="str">
        <f t="shared" ca="1" si="8"/>
        <v/>
      </c>
      <c r="X28" s="49"/>
      <c r="Y28" s="49"/>
      <c r="Z28" s="49"/>
      <c r="AA28" s="49"/>
    </row>
    <row r="29" spans="1:27" s="21" customFormat="1" ht="15" customHeight="1" x14ac:dyDescent="0.3">
      <c r="A29" s="39">
        <v>46101</v>
      </c>
      <c r="B29" s="89" t="str">
        <f t="shared" si="0"/>
        <v>Freitag</v>
      </c>
      <c r="C29" s="90" t="str">
        <f t="shared" si="1"/>
        <v>Bitte auswählen</v>
      </c>
      <c r="D29" s="90"/>
      <c r="E29" s="91"/>
      <c r="F29" s="91"/>
      <c r="G29" s="91"/>
      <c r="H29" s="91"/>
      <c r="I29" s="79" t="str">
        <f t="shared" ca="1" si="2"/>
        <v/>
      </c>
      <c r="J29" s="79" t="str">
        <f t="shared" ca="1" si="3"/>
        <v/>
      </c>
      <c r="K29" s="79" t="str">
        <f ca="1">IF(I29="","",IF(AND(I29&lt;&gt;"",J29="",I29&gt;=Personalstamm!$D$20),Personalstamm!$E$20,IF(AND(I29&lt;&gt;"",J29="",I29&gt;=Personalstamm!$D$19),Personalstamm!$E$19,IF(AND(I29&lt;&gt;"",J29&lt;Personalstamm!$E$20,I29&gt;=Personalstamm!$D$20),Personalstamm!$E$20-J29,IF(AND(I29&lt;&gt;"",J29&lt;Personalstamm!E$19,I29&gt;=Personalstamm!$D$19),Personalstamm!$E$19-J29,0)))))</f>
        <v/>
      </c>
      <c r="L29" s="79" t="str">
        <f t="shared" ca="1" si="4"/>
        <v/>
      </c>
      <c r="M29" s="93" t="str">
        <f t="shared" si="5"/>
        <v/>
      </c>
      <c r="N29" s="79" t="str">
        <f>IF(OR(M29="",M29="Bitte auswählen"),"",IF(M29="Feiertag",T29*U29,IF(M29="Gleittag",0,VLOOKUP(B29,Personalstamm!$D$8:$F$14,3,FALSE))))</f>
        <v/>
      </c>
      <c r="O29" s="79">
        <f>VLOOKUP(B29,Personalstamm!$D$8:$E$14,2,FALSE)</f>
        <v>8</v>
      </c>
      <c r="P29" s="79" t="str">
        <f t="shared" ca="1" si="6"/>
        <v/>
      </c>
      <c r="Q29" s="65">
        <f t="shared" ca="1" si="9"/>
        <v>0</v>
      </c>
      <c r="R29" s="49"/>
      <c r="S29" s="69" t="str">
        <f>IF(COUNTIF(Allgemein!$H$8:$H$45,A29)&gt;0,"Feiertag","")</f>
        <v/>
      </c>
      <c r="T29" s="97" t="str">
        <f>IFERROR(VLOOKUP(A29,Allgemein!$H$8:$I$45,2,FALSE),"")</f>
        <v/>
      </c>
      <c r="U29" s="97">
        <f>VLOOKUP(B29,Personalstamm!$D$8:$F$14,3,FALSE)</f>
        <v>8</v>
      </c>
      <c r="V29" s="97" t="str">
        <f t="shared" si="7"/>
        <v/>
      </c>
      <c r="W29" s="69" t="str">
        <f t="shared" ca="1" si="8"/>
        <v/>
      </c>
      <c r="X29" s="49"/>
      <c r="Y29" s="49"/>
      <c r="Z29" s="49"/>
      <c r="AA29" s="49"/>
    </row>
    <row r="30" spans="1:27" s="21" customFormat="1" ht="15" customHeight="1" x14ac:dyDescent="0.3">
      <c r="A30" s="39">
        <v>46102</v>
      </c>
      <c r="B30" s="89" t="str">
        <f t="shared" si="0"/>
        <v>Samstag</v>
      </c>
      <c r="C30" s="90" t="str">
        <f t="shared" si="1"/>
        <v>Wochenende</v>
      </c>
      <c r="D30" s="90"/>
      <c r="E30" s="91"/>
      <c r="F30" s="91"/>
      <c r="G30" s="91"/>
      <c r="H30" s="91"/>
      <c r="I30" s="79" t="str">
        <f t="shared" ca="1" si="2"/>
        <v/>
      </c>
      <c r="J30" s="79" t="str">
        <f t="shared" ca="1" si="3"/>
        <v/>
      </c>
      <c r="K30" s="79" t="str">
        <f ca="1">IF(I30="","",IF(AND(I30&lt;&gt;"",J30="",I30&gt;=Personalstamm!$D$20),Personalstamm!$E$20,IF(AND(I30&lt;&gt;"",J30="",I30&gt;=Personalstamm!$D$19),Personalstamm!$E$19,IF(AND(I30&lt;&gt;"",J30&lt;Personalstamm!$E$20,I30&gt;=Personalstamm!$D$20),Personalstamm!$E$20-J30,IF(AND(I30&lt;&gt;"",J30&lt;Personalstamm!E$19,I30&gt;=Personalstamm!$D$19),Personalstamm!$E$19-J30,0)))))</f>
        <v/>
      </c>
      <c r="L30" s="79" t="str">
        <f t="shared" ca="1" si="4"/>
        <v/>
      </c>
      <c r="M30" s="93" t="str">
        <f t="shared" si="5"/>
        <v/>
      </c>
      <c r="N30" s="79" t="str">
        <f>IF(OR(M30="",M30="Bitte auswählen"),"",IF(M30="Feiertag",T30*U30,IF(M30="Gleittag",0,VLOOKUP(B30,Personalstamm!$D$8:$F$14,3,FALSE))))</f>
        <v/>
      </c>
      <c r="O30" s="79">
        <f>VLOOKUP(B30,Personalstamm!$D$8:$E$14,2,FALSE)</f>
        <v>0</v>
      </c>
      <c r="P30" s="79" t="str">
        <f t="shared" ca="1" si="6"/>
        <v/>
      </c>
      <c r="Q30" s="65">
        <f t="shared" ca="1" si="9"/>
        <v>0</v>
      </c>
      <c r="R30" s="49"/>
      <c r="S30" s="69" t="str">
        <f>IF(COUNTIF(Allgemein!$H$8:$H$45,A30)&gt;0,"Feiertag","")</f>
        <v/>
      </c>
      <c r="T30" s="97" t="str">
        <f>IFERROR(VLOOKUP(A30,Allgemein!$H$8:$I$45,2,FALSE),"")</f>
        <v/>
      </c>
      <c r="U30" s="97">
        <f>VLOOKUP(B30,Personalstamm!$D$8:$F$14,3,FALSE)</f>
        <v>0</v>
      </c>
      <c r="V30" s="97" t="str">
        <f t="shared" si="7"/>
        <v/>
      </c>
      <c r="W30" s="69" t="str">
        <f t="shared" ca="1" si="8"/>
        <v/>
      </c>
      <c r="X30" s="49"/>
      <c r="Y30" s="49"/>
      <c r="Z30" s="49"/>
      <c r="AA30" s="49"/>
    </row>
    <row r="31" spans="1:27" s="21" customFormat="1" ht="15" customHeight="1" x14ac:dyDescent="0.3">
      <c r="A31" s="39">
        <v>46103</v>
      </c>
      <c r="B31" s="89" t="str">
        <f t="shared" si="0"/>
        <v>Sonntag</v>
      </c>
      <c r="C31" s="90" t="str">
        <f t="shared" si="1"/>
        <v>Wochenende</v>
      </c>
      <c r="D31" s="90"/>
      <c r="E31" s="91"/>
      <c r="F31" s="91"/>
      <c r="G31" s="91"/>
      <c r="H31" s="91"/>
      <c r="I31" s="79" t="str">
        <f t="shared" ca="1" si="2"/>
        <v/>
      </c>
      <c r="J31" s="79" t="str">
        <f t="shared" ca="1" si="3"/>
        <v/>
      </c>
      <c r="K31" s="79" t="str">
        <f ca="1">IF(I31="","",IF(AND(I31&lt;&gt;"",J31="",I31&gt;=Personalstamm!$D$20),Personalstamm!$E$20,IF(AND(I31&lt;&gt;"",J31="",I31&gt;=Personalstamm!$D$19),Personalstamm!$E$19,IF(AND(I31&lt;&gt;"",J31&lt;Personalstamm!$E$20,I31&gt;=Personalstamm!$D$20),Personalstamm!$E$20-J31,IF(AND(I31&lt;&gt;"",J31&lt;Personalstamm!E$19,I31&gt;=Personalstamm!$D$19),Personalstamm!$E$19-J31,0)))))</f>
        <v/>
      </c>
      <c r="L31" s="79" t="str">
        <f t="shared" ca="1" si="4"/>
        <v/>
      </c>
      <c r="M31" s="93" t="str">
        <f t="shared" si="5"/>
        <v/>
      </c>
      <c r="N31" s="79" t="str">
        <f>IF(OR(M31="",M31="Bitte auswählen"),"",IF(M31="Feiertag",T31*U31,IF(M31="Gleittag",0,VLOOKUP(B31,Personalstamm!$D$8:$F$14,3,FALSE))))</f>
        <v/>
      </c>
      <c r="O31" s="79">
        <f>VLOOKUP(B31,Personalstamm!$D$8:$E$14,2,FALSE)</f>
        <v>0</v>
      </c>
      <c r="P31" s="79" t="str">
        <f t="shared" ca="1" si="6"/>
        <v/>
      </c>
      <c r="Q31" s="65">
        <f t="shared" ca="1" si="9"/>
        <v>0</v>
      </c>
      <c r="R31" s="49"/>
      <c r="S31" s="69" t="str">
        <f>IF(COUNTIF(Allgemein!$H$8:$H$45,A31)&gt;0,"Feiertag","")</f>
        <v/>
      </c>
      <c r="T31" s="97" t="str">
        <f>IFERROR(VLOOKUP(A31,Allgemein!$H$8:$I$45,2,FALSE),"")</f>
        <v/>
      </c>
      <c r="U31" s="97">
        <f>VLOOKUP(B31,Personalstamm!$D$8:$F$14,3,FALSE)</f>
        <v>0</v>
      </c>
      <c r="V31" s="97" t="str">
        <f t="shared" si="7"/>
        <v/>
      </c>
      <c r="W31" s="69" t="str">
        <f t="shared" ca="1" si="8"/>
        <v/>
      </c>
      <c r="X31" s="49"/>
      <c r="Y31" s="49"/>
      <c r="Z31" s="49"/>
      <c r="AA31" s="49"/>
    </row>
    <row r="32" spans="1:27" s="21" customFormat="1" ht="15" customHeight="1" x14ac:dyDescent="0.3">
      <c r="A32" s="39">
        <v>46104</v>
      </c>
      <c r="B32" s="89" t="str">
        <f t="shared" si="0"/>
        <v>Montag</v>
      </c>
      <c r="C32" s="90" t="str">
        <f t="shared" si="1"/>
        <v>Bitte auswählen</v>
      </c>
      <c r="D32" s="90"/>
      <c r="E32" s="91"/>
      <c r="F32" s="91"/>
      <c r="G32" s="91"/>
      <c r="H32" s="91"/>
      <c r="I32" s="79" t="str">
        <f t="shared" ca="1" si="2"/>
        <v/>
      </c>
      <c r="J32" s="79" t="str">
        <f t="shared" ca="1" si="3"/>
        <v/>
      </c>
      <c r="K32" s="79" t="str">
        <f ca="1">IF(I32="","",IF(AND(I32&lt;&gt;"",J32="",I32&gt;=Personalstamm!$D$20),Personalstamm!$E$20,IF(AND(I32&lt;&gt;"",J32="",I32&gt;=Personalstamm!$D$19),Personalstamm!$E$19,IF(AND(I32&lt;&gt;"",J32&lt;Personalstamm!$E$20,I32&gt;=Personalstamm!$D$20),Personalstamm!$E$20-J32,IF(AND(I32&lt;&gt;"",J32&lt;Personalstamm!E$19,I32&gt;=Personalstamm!$D$19),Personalstamm!$E$19-J32,0)))))</f>
        <v/>
      </c>
      <c r="L32" s="79" t="str">
        <f t="shared" ca="1" si="4"/>
        <v/>
      </c>
      <c r="M32" s="93" t="str">
        <f t="shared" si="5"/>
        <v/>
      </c>
      <c r="N32" s="79" t="str">
        <f>IF(OR(M32="",M32="Bitte auswählen"),"",IF(M32="Feiertag",T32*U32,IF(M32="Gleittag",0,VLOOKUP(B32,Personalstamm!$D$8:$F$14,3,FALSE))))</f>
        <v/>
      </c>
      <c r="O32" s="79">
        <f>VLOOKUP(B32,Personalstamm!$D$8:$E$14,2,FALSE)</f>
        <v>8</v>
      </c>
      <c r="P32" s="79" t="str">
        <f t="shared" ca="1" si="6"/>
        <v/>
      </c>
      <c r="Q32" s="65">
        <f t="shared" ca="1" si="9"/>
        <v>0</v>
      </c>
      <c r="R32" s="49"/>
      <c r="S32" s="69" t="str">
        <f>IF(COUNTIF(Allgemein!$H$8:$H$45,A32)&gt;0,"Feiertag","")</f>
        <v/>
      </c>
      <c r="T32" s="97" t="str">
        <f>IFERROR(VLOOKUP(A32,Allgemein!$H$8:$I$45,2,FALSE),"")</f>
        <v/>
      </c>
      <c r="U32" s="97">
        <f>VLOOKUP(B32,Personalstamm!$D$8:$F$14,3,FALSE)</f>
        <v>8</v>
      </c>
      <c r="V32" s="97" t="str">
        <f t="shared" si="7"/>
        <v/>
      </c>
      <c r="W32" s="69" t="str">
        <f t="shared" ca="1" si="8"/>
        <v/>
      </c>
      <c r="X32" s="49"/>
      <c r="Y32" s="49"/>
      <c r="Z32" s="49"/>
      <c r="AA32" s="49"/>
    </row>
    <row r="33" spans="1:27" s="21" customFormat="1" ht="15" customHeight="1" x14ac:dyDescent="0.3">
      <c r="A33" s="39">
        <v>46105</v>
      </c>
      <c r="B33" s="89" t="str">
        <f t="shared" si="0"/>
        <v>Dienstag</v>
      </c>
      <c r="C33" s="90" t="str">
        <f t="shared" si="1"/>
        <v>Bitte auswählen</v>
      </c>
      <c r="D33" s="90"/>
      <c r="E33" s="91"/>
      <c r="F33" s="91"/>
      <c r="G33" s="91"/>
      <c r="H33" s="91"/>
      <c r="I33" s="79" t="str">
        <f t="shared" ca="1" si="2"/>
        <v/>
      </c>
      <c r="J33" s="79" t="str">
        <f t="shared" ca="1" si="3"/>
        <v/>
      </c>
      <c r="K33" s="79" t="str">
        <f ca="1">IF(I33="","",IF(AND(I33&lt;&gt;"",J33="",I33&gt;=Personalstamm!$D$20),Personalstamm!$E$20,IF(AND(I33&lt;&gt;"",J33="",I33&gt;=Personalstamm!$D$19),Personalstamm!$E$19,IF(AND(I33&lt;&gt;"",J33&lt;Personalstamm!$E$20,I33&gt;=Personalstamm!$D$20),Personalstamm!$E$20-J33,IF(AND(I33&lt;&gt;"",J33&lt;Personalstamm!E$19,I33&gt;=Personalstamm!$D$19),Personalstamm!$E$19-J33,0)))))</f>
        <v/>
      </c>
      <c r="L33" s="79" t="str">
        <f t="shared" ca="1" si="4"/>
        <v/>
      </c>
      <c r="M33" s="93" t="str">
        <f t="shared" si="5"/>
        <v/>
      </c>
      <c r="N33" s="79" t="str">
        <f>IF(OR(M33="",M33="Bitte auswählen"),"",IF(M33="Feiertag",T33*U33,IF(M33="Gleittag",0,VLOOKUP(B33,Personalstamm!$D$8:$F$14,3,FALSE))))</f>
        <v/>
      </c>
      <c r="O33" s="79">
        <f>VLOOKUP(B33,Personalstamm!$D$8:$E$14,2,FALSE)</f>
        <v>8</v>
      </c>
      <c r="P33" s="79" t="str">
        <f t="shared" ca="1" si="6"/>
        <v/>
      </c>
      <c r="Q33" s="65">
        <f t="shared" ca="1" si="9"/>
        <v>0</v>
      </c>
      <c r="R33" s="49"/>
      <c r="S33" s="69" t="str">
        <f>IF(COUNTIF(Allgemein!$H$8:$H$45,A33)&gt;0,"Feiertag","")</f>
        <v/>
      </c>
      <c r="T33" s="97" t="str">
        <f>IFERROR(VLOOKUP(A33,Allgemein!$H$8:$I$45,2,FALSE),"")</f>
        <v/>
      </c>
      <c r="U33" s="97">
        <f>VLOOKUP(B33,Personalstamm!$D$8:$F$14,3,FALSE)</f>
        <v>8</v>
      </c>
      <c r="V33" s="97" t="str">
        <f t="shared" si="7"/>
        <v/>
      </c>
      <c r="W33" s="69" t="str">
        <f t="shared" ca="1" si="8"/>
        <v/>
      </c>
      <c r="X33" s="49"/>
      <c r="Y33" s="49"/>
      <c r="Z33" s="49"/>
      <c r="AA33" s="49"/>
    </row>
    <row r="34" spans="1:27" s="21" customFormat="1" ht="15" customHeight="1" x14ac:dyDescent="0.3">
      <c r="A34" s="39">
        <v>46106</v>
      </c>
      <c r="B34" s="89" t="str">
        <f t="shared" si="0"/>
        <v>Mittwoch</v>
      </c>
      <c r="C34" s="90" t="str">
        <f t="shared" si="1"/>
        <v>Bitte auswählen</v>
      </c>
      <c r="D34" s="90"/>
      <c r="E34" s="91"/>
      <c r="F34" s="91"/>
      <c r="G34" s="91"/>
      <c r="H34" s="91"/>
      <c r="I34" s="79" t="str">
        <f t="shared" ca="1" si="2"/>
        <v/>
      </c>
      <c r="J34" s="79" t="str">
        <f t="shared" ca="1" si="3"/>
        <v/>
      </c>
      <c r="K34" s="79" t="str">
        <f ca="1">IF(I34="","",IF(AND(I34&lt;&gt;"",J34="",I34&gt;=Personalstamm!$D$20),Personalstamm!$E$20,IF(AND(I34&lt;&gt;"",J34="",I34&gt;=Personalstamm!$D$19),Personalstamm!$E$19,IF(AND(I34&lt;&gt;"",J34&lt;Personalstamm!$E$20,I34&gt;=Personalstamm!$D$20),Personalstamm!$E$20-J34,IF(AND(I34&lt;&gt;"",J34&lt;Personalstamm!E$19,I34&gt;=Personalstamm!$D$19),Personalstamm!$E$19-J34,0)))))</f>
        <v/>
      </c>
      <c r="L34" s="79" t="str">
        <f t="shared" ca="1" si="4"/>
        <v/>
      </c>
      <c r="M34" s="93" t="str">
        <f t="shared" si="5"/>
        <v/>
      </c>
      <c r="N34" s="79" t="str">
        <f>IF(OR(M34="",M34="Bitte auswählen"),"",IF(M34="Feiertag",T34*U34,IF(M34="Gleittag",0,VLOOKUP(B34,Personalstamm!$D$8:$F$14,3,FALSE))))</f>
        <v/>
      </c>
      <c r="O34" s="79">
        <f>VLOOKUP(B34,Personalstamm!$D$8:$E$14,2,FALSE)</f>
        <v>8</v>
      </c>
      <c r="P34" s="79" t="str">
        <f t="shared" ca="1" si="6"/>
        <v/>
      </c>
      <c r="Q34" s="65">
        <f t="shared" ca="1" si="9"/>
        <v>0</v>
      </c>
      <c r="R34" s="49"/>
      <c r="S34" s="69" t="str">
        <f>IF(COUNTIF(Allgemein!$H$8:$H$45,A34)&gt;0,"Feiertag","")</f>
        <v/>
      </c>
      <c r="T34" s="97" t="str">
        <f>IFERROR(VLOOKUP(A34,Allgemein!$H$8:$I$45,2,FALSE),"")</f>
        <v/>
      </c>
      <c r="U34" s="97">
        <f>VLOOKUP(B34,Personalstamm!$D$8:$F$14,3,FALSE)</f>
        <v>8</v>
      </c>
      <c r="V34" s="97" t="str">
        <f t="shared" si="7"/>
        <v/>
      </c>
      <c r="W34" s="69" t="str">
        <f t="shared" ca="1" si="8"/>
        <v/>
      </c>
      <c r="X34" s="49"/>
      <c r="Y34" s="49"/>
      <c r="Z34" s="49"/>
      <c r="AA34" s="49"/>
    </row>
    <row r="35" spans="1:27" s="21" customFormat="1" ht="15" customHeight="1" x14ac:dyDescent="0.3">
      <c r="A35" s="39">
        <v>46107</v>
      </c>
      <c r="B35" s="89" t="str">
        <f t="shared" si="0"/>
        <v>Donnerstag</v>
      </c>
      <c r="C35" s="90" t="str">
        <f t="shared" si="1"/>
        <v>Bitte auswählen</v>
      </c>
      <c r="D35" s="90"/>
      <c r="E35" s="91"/>
      <c r="F35" s="91"/>
      <c r="G35" s="91"/>
      <c r="H35" s="91"/>
      <c r="I35" s="79" t="str">
        <f t="shared" ca="1" si="2"/>
        <v/>
      </c>
      <c r="J35" s="79" t="str">
        <f t="shared" ca="1" si="3"/>
        <v/>
      </c>
      <c r="K35" s="79" t="str">
        <f ca="1">IF(I35="","",IF(AND(I35&lt;&gt;"",J35="",I35&gt;=Personalstamm!$D$20),Personalstamm!$E$20,IF(AND(I35&lt;&gt;"",J35="",I35&gt;=Personalstamm!$D$19),Personalstamm!$E$19,IF(AND(I35&lt;&gt;"",J35&lt;Personalstamm!$E$20,I35&gt;=Personalstamm!$D$20),Personalstamm!$E$20-J35,IF(AND(I35&lt;&gt;"",J35&lt;Personalstamm!E$19,I35&gt;=Personalstamm!$D$19),Personalstamm!$E$19-J35,0)))))</f>
        <v/>
      </c>
      <c r="L35" s="79" t="str">
        <f t="shared" ca="1" si="4"/>
        <v/>
      </c>
      <c r="M35" s="93" t="str">
        <f t="shared" si="5"/>
        <v/>
      </c>
      <c r="N35" s="79" t="str">
        <f>IF(OR(M35="",M35="Bitte auswählen"),"",IF(M35="Feiertag",T35*U35,IF(M35="Gleittag",0,VLOOKUP(B35,Personalstamm!$D$8:$F$14,3,FALSE))))</f>
        <v/>
      </c>
      <c r="O35" s="79">
        <f>VLOOKUP(B35,Personalstamm!$D$8:$E$14,2,FALSE)</f>
        <v>8</v>
      </c>
      <c r="P35" s="79" t="str">
        <f t="shared" ca="1" si="6"/>
        <v/>
      </c>
      <c r="Q35" s="65">
        <f t="shared" ca="1" si="9"/>
        <v>0</v>
      </c>
      <c r="R35" s="49"/>
      <c r="S35" s="69" t="str">
        <f>IF(COUNTIF(Allgemein!$H$8:$H$45,A35)&gt;0,"Feiertag","")</f>
        <v/>
      </c>
      <c r="T35" s="97" t="str">
        <f>IFERROR(VLOOKUP(A35,Allgemein!$H$8:$I$45,2,FALSE),"")</f>
        <v/>
      </c>
      <c r="U35" s="97">
        <f>VLOOKUP(B35,Personalstamm!$D$8:$F$14,3,FALSE)</f>
        <v>8</v>
      </c>
      <c r="V35" s="97" t="str">
        <f t="shared" si="7"/>
        <v/>
      </c>
      <c r="W35" s="69" t="str">
        <f t="shared" ca="1" si="8"/>
        <v/>
      </c>
      <c r="X35" s="49"/>
      <c r="Y35" s="49"/>
      <c r="Z35" s="49"/>
      <c r="AA35" s="49"/>
    </row>
    <row r="36" spans="1:27" s="21" customFormat="1" ht="15" customHeight="1" x14ac:dyDescent="0.3">
      <c r="A36" s="39">
        <v>46108</v>
      </c>
      <c r="B36" s="89" t="str">
        <f t="shared" si="0"/>
        <v>Freitag</v>
      </c>
      <c r="C36" s="90" t="str">
        <f t="shared" si="1"/>
        <v>Bitte auswählen</v>
      </c>
      <c r="D36" s="90"/>
      <c r="E36" s="91"/>
      <c r="F36" s="91"/>
      <c r="G36" s="91"/>
      <c r="H36" s="91"/>
      <c r="I36" s="79" t="str">
        <f t="shared" ca="1" si="2"/>
        <v/>
      </c>
      <c r="J36" s="79" t="str">
        <f t="shared" ca="1" si="3"/>
        <v/>
      </c>
      <c r="K36" s="79" t="str">
        <f ca="1">IF(I36="","",IF(AND(I36&lt;&gt;"",J36="",I36&gt;=Personalstamm!$D$20),Personalstamm!$E$20,IF(AND(I36&lt;&gt;"",J36="",I36&gt;=Personalstamm!$D$19),Personalstamm!$E$19,IF(AND(I36&lt;&gt;"",J36&lt;Personalstamm!$E$20,I36&gt;=Personalstamm!$D$20),Personalstamm!$E$20-J36,IF(AND(I36&lt;&gt;"",J36&lt;Personalstamm!E$19,I36&gt;=Personalstamm!$D$19),Personalstamm!$E$19-J36,0)))))</f>
        <v/>
      </c>
      <c r="L36" s="79" t="str">
        <f t="shared" ca="1" si="4"/>
        <v/>
      </c>
      <c r="M36" s="93" t="str">
        <f t="shared" si="5"/>
        <v/>
      </c>
      <c r="N36" s="79" t="str">
        <f>IF(OR(M36="",M36="Bitte auswählen"),"",IF(M36="Feiertag",T36*U36,IF(M36="Gleittag",0,VLOOKUP(B36,Personalstamm!$D$8:$F$14,3,FALSE))))</f>
        <v/>
      </c>
      <c r="O36" s="79">
        <f>VLOOKUP(B36,Personalstamm!$D$8:$E$14,2,FALSE)</f>
        <v>8</v>
      </c>
      <c r="P36" s="79" t="str">
        <f t="shared" ca="1" si="6"/>
        <v/>
      </c>
      <c r="Q36" s="65">
        <f t="shared" ca="1" si="9"/>
        <v>0</v>
      </c>
      <c r="R36" s="49"/>
      <c r="S36" s="69" t="str">
        <f>IF(COUNTIF(Allgemein!$H$8:$H$45,A36)&gt;0,"Feiertag","")</f>
        <v/>
      </c>
      <c r="T36" s="97" t="str">
        <f>IFERROR(VLOOKUP(A36,Allgemein!$H$8:$I$45,2,FALSE),"")</f>
        <v/>
      </c>
      <c r="U36" s="97">
        <f>VLOOKUP(B36,Personalstamm!$D$8:$F$14,3,FALSE)</f>
        <v>8</v>
      </c>
      <c r="V36" s="97" t="str">
        <f t="shared" si="7"/>
        <v/>
      </c>
      <c r="W36" s="69" t="str">
        <f t="shared" ca="1" si="8"/>
        <v/>
      </c>
      <c r="X36" s="49"/>
      <c r="Y36" s="49"/>
      <c r="Z36" s="49"/>
      <c r="AA36" s="49"/>
    </row>
    <row r="37" spans="1:27" s="21" customFormat="1" ht="15" customHeight="1" x14ac:dyDescent="0.3">
      <c r="A37" s="39">
        <v>46109</v>
      </c>
      <c r="B37" s="89" t="str">
        <f t="shared" si="0"/>
        <v>Samstag</v>
      </c>
      <c r="C37" s="90" t="str">
        <f t="shared" si="1"/>
        <v>Wochenende</v>
      </c>
      <c r="D37" s="90"/>
      <c r="E37" s="91"/>
      <c r="F37" s="91"/>
      <c r="G37" s="91"/>
      <c r="H37" s="91"/>
      <c r="I37" s="79" t="str">
        <f t="shared" ca="1" si="2"/>
        <v/>
      </c>
      <c r="J37" s="79" t="str">
        <f t="shared" ca="1" si="3"/>
        <v/>
      </c>
      <c r="K37" s="79" t="str">
        <f ca="1">IF(I37="","",IF(AND(I37&lt;&gt;"",J37="",I37&gt;=Personalstamm!$D$20),Personalstamm!$E$20,IF(AND(I37&lt;&gt;"",J37="",I37&gt;=Personalstamm!$D$19),Personalstamm!$E$19,IF(AND(I37&lt;&gt;"",J37&lt;Personalstamm!$E$20,I37&gt;=Personalstamm!$D$20),Personalstamm!$E$20-J37,IF(AND(I37&lt;&gt;"",J37&lt;Personalstamm!E$19,I37&gt;=Personalstamm!$D$19),Personalstamm!$E$19-J37,0)))))</f>
        <v/>
      </c>
      <c r="L37" s="79" t="str">
        <f t="shared" ca="1" si="4"/>
        <v/>
      </c>
      <c r="M37" s="93" t="str">
        <f t="shared" si="5"/>
        <v/>
      </c>
      <c r="N37" s="79" t="str">
        <f>IF(OR(M37="",M37="Bitte auswählen"),"",IF(M37="Feiertag",T37*U37,IF(M37="Gleittag",0,VLOOKUP(B37,Personalstamm!$D$8:$F$14,3,FALSE))))</f>
        <v/>
      </c>
      <c r="O37" s="79">
        <f>VLOOKUP(B37,Personalstamm!$D$8:$E$14,2,FALSE)</f>
        <v>0</v>
      </c>
      <c r="P37" s="79" t="str">
        <f t="shared" ca="1" si="6"/>
        <v/>
      </c>
      <c r="Q37" s="65">
        <f t="shared" ca="1" si="9"/>
        <v>0</v>
      </c>
      <c r="R37" s="49"/>
      <c r="S37" s="69" t="str">
        <f>IF(COUNTIF(Allgemein!$H$8:$H$45,A37)&gt;0,"Feiertag","")</f>
        <v/>
      </c>
      <c r="T37" s="97" t="str">
        <f>IFERROR(VLOOKUP(A37,Allgemein!$H$8:$I$45,2,FALSE),"")</f>
        <v/>
      </c>
      <c r="U37" s="97">
        <f>VLOOKUP(B37,Personalstamm!$D$8:$F$14,3,FALSE)</f>
        <v>0</v>
      </c>
      <c r="V37" s="97" t="str">
        <f t="shared" si="7"/>
        <v/>
      </c>
      <c r="W37" s="69" t="str">
        <f t="shared" ca="1" si="8"/>
        <v/>
      </c>
      <c r="X37" s="49"/>
      <c r="Y37" s="49"/>
      <c r="Z37" s="49"/>
      <c r="AA37" s="49"/>
    </row>
    <row r="38" spans="1:27" s="21" customFormat="1" ht="15" customHeight="1" x14ac:dyDescent="0.3">
      <c r="A38" s="39">
        <v>46110</v>
      </c>
      <c r="B38" s="89" t="str">
        <f t="shared" si="0"/>
        <v>Sonntag</v>
      </c>
      <c r="C38" s="90" t="str">
        <f t="shared" si="1"/>
        <v>Wochenende</v>
      </c>
      <c r="D38" s="90"/>
      <c r="E38" s="91"/>
      <c r="F38" s="91"/>
      <c r="G38" s="91"/>
      <c r="H38" s="91"/>
      <c r="I38" s="79" t="str">
        <f t="shared" ca="1" si="2"/>
        <v/>
      </c>
      <c r="J38" s="79" t="str">
        <f t="shared" ca="1" si="3"/>
        <v/>
      </c>
      <c r="K38" s="79" t="str">
        <f ca="1">IF(I38="","",IF(AND(I38&lt;&gt;"",J38="",I38&gt;=Personalstamm!$D$20),Personalstamm!$E$20,IF(AND(I38&lt;&gt;"",J38="",I38&gt;=Personalstamm!$D$19),Personalstamm!$E$19,IF(AND(I38&lt;&gt;"",J38&lt;Personalstamm!$E$20,I38&gt;=Personalstamm!$D$20),Personalstamm!$E$20-J38,IF(AND(I38&lt;&gt;"",J38&lt;Personalstamm!E$19,I38&gt;=Personalstamm!$D$19),Personalstamm!$E$19-J38,0)))))</f>
        <v/>
      </c>
      <c r="L38" s="79" t="str">
        <f t="shared" ca="1" si="4"/>
        <v/>
      </c>
      <c r="M38" s="93" t="str">
        <f t="shared" si="5"/>
        <v/>
      </c>
      <c r="N38" s="79" t="str">
        <f>IF(OR(M38="",M38="Bitte auswählen"),"",IF(M38="Feiertag",T38*U38,IF(M38="Gleittag",0,VLOOKUP(B38,Personalstamm!$D$8:$F$14,3,FALSE))))</f>
        <v/>
      </c>
      <c r="O38" s="79">
        <f>VLOOKUP(B38,Personalstamm!$D$8:$E$14,2,FALSE)</f>
        <v>0</v>
      </c>
      <c r="P38" s="79" t="str">
        <f t="shared" ca="1" si="6"/>
        <v/>
      </c>
      <c r="Q38" s="65">
        <f t="shared" ca="1" si="9"/>
        <v>0</v>
      </c>
      <c r="R38" s="49"/>
      <c r="S38" s="69" t="str">
        <f>IF(COUNTIF(Allgemein!$H$8:$H$45,A38)&gt;0,"Feiertag","")</f>
        <v>Feiertag</v>
      </c>
      <c r="T38" s="97">
        <f>IFERROR(VLOOKUP(A38,Allgemein!$H$8:$I$45,2,FALSE),"")</f>
        <v>0</v>
      </c>
      <c r="U38" s="97">
        <f>VLOOKUP(B38,Personalstamm!$D$8:$F$14,3,FALSE)</f>
        <v>0</v>
      </c>
      <c r="V38" s="97" t="str">
        <f t="shared" si="7"/>
        <v/>
      </c>
      <c r="W38" s="69" t="str">
        <f t="shared" ca="1" si="8"/>
        <v/>
      </c>
      <c r="X38" s="49"/>
      <c r="Y38" s="49"/>
      <c r="Z38" s="49"/>
      <c r="AA38" s="49"/>
    </row>
    <row r="39" spans="1:27" s="21" customFormat="1" ht="15" customHeight="1" x14ac:dyDescent="0.3">
      <c r="A39" s="39">
        <v>46111</v>
      </c>
      <c r="B39" s="89" t="str">
        <f t="shared" si="0"/>
        <v>Montag</v>
      </c>
      <c r="C39" s="90" t="str">
        <f t="shared" si="1"/>
        <v>Bitte auswählen</v>
      </c>
      <c r="D39" s="90"/>
      <c r="E39" s="91"/>
      <c r="F39" s="91"/>
      <c r="G39" s="91"/>
      <c r="H39" s="91"/>
      <c r="I39" s="79" t="str">
        <f t="shared" ca="1" si="2"/>
        <v/>
      </c>
      <c r="J39" s="79" t="str">
        <f t="shared" ca="1" si="3"/>
        <v/>
      </c>
      <c r="K39" s="79" t="str">
        <f ca="1">IF(I39="","",IF(AND(I39&lt;&gt;"",J39="",I39&gt;=Personalstamm!$D$20),Personalstamm!$E$20,IF(AND(I39&lt;&gt;"",J39="",I39&gt;=Personalstamm!$D$19),Personalstamm!$E$19,IF(AND(I39&lt;&gt;"",J39&lt;Personalstamm!$E$20,I39&gt;=Personalstamm!$D$20),Personalstamm!$E$20-J39,IF(AND(I39&lt;&gt;"",J39&lt;Personalstamm!E$19,I39&gt;=Personalstamm!$D$19),Personalstamm!$E$19-J39,0)))))</f>
        <v/>
      </c>
      <c r="L39" s="79" t="str">
        <f t="shared" ca="1" si="4"/>
        <v/>
      </c>
      <c r="M39" s="93" t="str">
        <f t="shared" si="5"/>
        <v/>
      </c>
      <c r="N39" s="79" t="str">
        <f>IF(OR(M39="",M39="Bitte auswählen"),"",IF(M39="Feiertag",T39*U39,IF(M39="Gleittag",0,VLOOKUP(B39,Personalstamm!$D$8:$F$14,3,FALSE))))</f>
        <v/>
      </c>
      <c r="O39" s="79">
        <f>VLOOKUP(B39,Personalstamm!$D$8:$E$14,2,FALSE)</f>
        <v>8</v>
      </c>
      <c r="P39" s="79" t="str">
        <f t="shared" ca="1" si="6"/>
        <v/>
      </c>
      <c r="Q39" s="65">
        <f t="shared" ca="1" si="9"/>
        <v>0</v>
      </c>
      <c r="R39" s="49"/>
      <c r="S39" s="69" t="str">
        <f>IF(COUNTIF(Allgemein!$H$8:$H$45,A39)&gt;0,"Feiertag","")</f>
        <v/>
      </c>
      <c r="T39" s="97" t="str">
        <f>IFERROR(VLOOKUP(A39,Allgemein!$H$8:$I$45,2,FALSE),"")</f>
        <v/>
      </c>
      <c r="U39" s="97">
        <f>VLOOKUP(B39,Personalstamm!$D$8:$F$14,3,FALSE)</f>
        <v>8</v>
      </c>
      <c r="V39" s="97" t="str">
        <f t="shared" si="7"/>
        <v/>
      </c>
      <c r="W39" s="69" t="str">
        <f t="shared" ca="1" si="8"/>
        <v/>
      </c>
      <c r="X39" s="49"/>
      <c r="Y39" s="49"/>
      <c r="Z39" s="49"/>
      <c r="AA39" s="49"/>
    </row>
    <row r="40" spans="1:27" s="21" customFormat="1" ht="15" customHeight="1" thickBot="1" x14ac:dyDescent="0.35">
      <c r="A40" s="39">
        <v>46112</v>
      </c>
      <c r="B40" s="89" t="str">
        <f t="shared" si="0"/>
        <v>Dienstag</v>
      </c>
      <c r="C40" s="90" t="str">
        <f t="shared" si="1"/>
        <v>Bitte auswählen</v>
      </c>
      <c r="D40" s="90"/>
      <c r="E40" s="92"/>
      <c r="F40" s="92"/>
      <c r="G40" s="92"/>
      <c r="H40" s="92"/>
      <c r="I40" s="79" t="str">
        <f t="shared" ca="1" si="2"/>
        <v/>
      </c>
      <c r="J40" s="79" t="str">
        <f t="shared" ca="1" si="3"/>
        <v/>
      </c>
      <c r="K40" s="79" t="str">
        <f ca="1">IF(I40="","",IF(AND(I40&lt;&gt;"",J40="",I40&gt;=Personalstamm!$D$20),Personalstamm!$E$20,IF(AND(I40&lt;&gt;"",J40="",I40&gt;=Personalstamm!$D$19),Personalstamm!$E$19,IF(AND(I40&lt;&gt;"",J40&lt;Personalstamm!$E$20,I40&gt;=Personalstamm!$D$20),Personalstamm!$E$20-J40,IF(AND(I40&lt;&gt;"",J40&lt;Personalstamm!E$19,I40&gt;=Personalstamm!$D$19),Personalstamm!$E$19-J40,0)))))</f>
        <v/>
      </c>
      <c r="L40" s="79" t="str">
        <f t="shared" ca="1" si="4"/>
        <v/>
      </c>
      <c r="M40" s="93" t="str">
        <f t="shared" si="5"/>
        <v/>
      </c>
      <c r="N40" s="79" t="str">
        <f>IF(OR(M40="",M40="Bitte auswählen"),"",IF(M40="Feiertag",T40*U40,IF(M40="Gleittag",0,VLOOKUP(B40,Personalstamm!$D$8:$F$14,3,FALSE))))</f>
        <v/>
      </c>
      <c r="O40" s="79">
        <f>VLOOKUP(B40,Personalstamm!$D$8:$E$14,2,FALSE)</f>
        <v>8</v>
      </c>
      <c r="P40" s="79" t="str">
        <f t="shared" ca="1" si="6"/>
        <v/>
      </c>
      <c r="Q40" s="65">
        <f t="shared" ca="1" si="9"/>
        <v>0</v>
      </c>
      <c r="R40" s="49"/>
      <c r="S40" s="69" t="str">
        <f>IF(COUNTIF(Allgemein!$H$8:$H$45,A40)&gt;0,"Feiertag","")</f>
        <v/>
      </c>
      <c r="T40" s="97" t="str">
        <f>IFERROR(VLOOKUP(A40,Allgemein!$H$8:$I$45,2,FALSE),"")</f>
        <v/>
      </c>
      <c r="U40" s="97">
        <f>VLOOKUP(B40,Personalstamm!$D$8:$F$14,3,FALSE)</f>
        <v>8</v>
      </c>
      <c r="V40" s="97" t="str">
        <f t="shared" si="7"/>
        <v/>
      </c>
      <c r="W40" s="69" t="str">
        <f t="shared" ca="1" si="8"/>
        <v/>
      </c>
      <c r="X40" s="49"/>
      <c r="Y40" s="49"/>
      <c r="Z40" s="49"/>
      <c r="AA40" s="49"/>
    </row>
    <row r="41" spans="1:27" s="21" customFormat="1" ht="15" customHeight="1" thickBot="1" x14ac:dyDescent="0.35">
      <c r="A41" s="43" t="s">
        <v>57</v>
      </c>
      <c r="B41" s="41"/>
      <c r="C41" s="41"/>
      <c r="D41" s="41"/>
      <c r="E41" s="30"/>
      <c r="F41" s="30"/>
      <c r="G41" s="30"/>
      <c r="H41" s="30"/>
      <c r="I41" s="61">
        <f ca="1">SUM(I10:I40)</f>
        <v>0</v>
      </c>
      <c r="J41" s="61">
        <f ca="1">SUM(J10:J40)</f>
        <v>0</v>
      </c>
      <c r="K41" s="61">
        <f ca="1">SUM(K10:K40)</f>
        <v>0</v>
      </c>
      <c r="L41" s="61">
        <f ca="1">SUM(L10:L40)</f>
        <v>0</v>
      </c>
      <c r="M41" s="44"/>
      <c r="N41" s="61">
        <f>SUM(N10:N40)</f>
        <v>0</v>
      </c>
      <c r="O41" s="61">
        <f>SUM(O10:O40)</f>
        <v>176</v>
      </c>
      <c r="P41" s="61">
        <f ca="1">SUM(P10:P40)</f>
        <v>0</v>
      </c>
      <c r="Q41" s="33"/>
      <c r="R41" s="49"/>
      <c r="S41" s="49"/>
      <c r="T41" s="50"/>
      <c r="U41" s="49"/>
      <c r="V41" s="49"/>
      <c r="W41" s="49"/>
      <c r="X41" s="49"/>
      <c r="Y41" s="49"/>
      <c r="Z41" s="49"/>
      <c r="AA41" s="49"/>
    </row>
    <row r="42" spans="1:27" s="21" customFormat="1" ht="15" customHeight="1" thickBo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49"/>
      <c r="S42" s="49"/>
      <c r="T42" s="50"/>
      <c r="U42" s="49"/>
      <c r="V42" s="49"/>
      <c r="W42" s="49"/>
      <c r="X42" s="49"/>
      <c r="Y42" s="49"/>
      <c r="Z42" s="49"/>
      <c r="AA42" s="49"/>
    </row>
    <row r="43" spans="1:27" s="21" customFormat="1" ht="15" customHeight="1" thickBot="1" x14ac:dyDescent="0.35">
      <c r="A43" s="28" t="s">
        <v>40</v>
      </c>
      <c r="B43" s="31" t="s">
        <v>164</v>
      </c>
      <c r="C43"/>
      <c r="D43" s="29" t="s">
        <v>59</v>
      </c>
      <c r="E43" s="30" t="s">
        <v>164</v>
      </c>
      <c r="F43" s="31" t="s">
        <v>165</v>
      </c>
      <c r="G43"/>
      <c r="H43" s="94" t="s">
        <v>167</v>
      </c>
      <c r="I43" s="94" t="s">
        <v>174</v>
      </c>
      <c r="J43"/>
      <c r="K43"/>
      <c r="M43"/>
      <c r="N43"/>
      <c r="O43"/>
      <c r="P43"/>
      <c r="Q43"/>
      <c r="R43" s="51"/>
      <c r="S43" s="49"/>
      <c r="T43" s="50"/>
      <c r="U43" s="49"/>
      <c r="V43" s="49"/>
      <c r="W43" s="49"/>
      <c r="X43" s="49"/>
      <c r="Y43" s="49"/>
      <c r="Z43" s="49"/>
      <c r="AA43" s="49"/>
    </row>
    <row r="44" spans="1:27" s="21" customFormat="1" ht="15" customHeight="1" x14ac:dyDescent="0.3">
      <c r="A44" s="45" t="s">
        <v>111</v>
      </c>
      <c r="B44" s="79">
        <f>COUNTIF($C$10:$C$40,"*")</f>
        <v>31</v>
      </c>
      <c r="C44"/>
      <c r="D44" s="46" t="s">
        <v>27</v>
      </c>
      <c r="E44" s="79">
        <f>COUNTIF($M$10:$M$40,Allgemein!$I$50)</f>
        <v>0</v>
      </c>
      <c r="F44" s="79">
        <f>SUMIF($M$10:$M$40,Allgemein!$I$50,$N$10:$N$40)</f>
        <v>0</v>
      </c>
      <c r="G44"/>
      <c r="H44" s="95">
        <f ca="1">COUNTIFS($A$10:$A$40,"&lt;"&amp;TODAY(),$M$10:$M$40,"Urlaub")</f>
        <v>0</v>
      </c>
      <c r="I44" s="96">
        <f ca="1">COUNTIFS($A$10:$A$40,"&gt;="&amp;TODAY(),$M$10:$M$40,"Urlaub")</f>
        <v>0</v>
      </c>
      <c r="J44"/>
      <c r="K44"/>
      <c r="M44"/>
      <c r="N44"/>
      <c r="O44"/>
      <c r="P44"/>
      <c r="Q44"/>
      <c r="R44" s="49"/>
      <c r="S44" s="49"/>
      <c r="T44" s="50"/>
      <c r="U44" s="49"/>
      <c r="V44" s="49"/>
      <c r="W44" s="49"/>
      <c r="X44" s="49"/>
      <c r="Y44" s="49"/>
      <c r="Z44" s="49"/>
      <c r="AA44" s="49"/>
    </row>
    <row r="45" spans="1:27" s="21" customFormat="1" ht="15" customHeight="1" x14ac:dyDescent="0.3">
      <c r="A45" s="23" t="s">
        <v>65</v>
      </c>
      <c r="B45" s="65">
        <f>COUNTIF($C$10:$C$40,Allgemein!$G$50)</f>
        <v>0</v>
      </c>
      <c r="C45"/>
      <c r="D45" s="19" t="s">
        <v>62</v>
      </c>
      <c r="E45" s="65">
        <f>COUNTIF($M$10:$M$40,Allgemein!$I$51)</f>
        <v>0</v>
      </c>
      <c r="F45" s="65">
        <f>SUMIF($M$10:$M$40,Allgemein!$I$51,$N$10:$N$40)</f>
        <v>0</v>
      </c>
      <c r="G45"/>
      <c r="H45"/>
      <c r="I45"/>
      <c r="J45"/>
      <c r="K45"/>
      <c r="M45"/>
      <c r="N45"/>
      <c r="O45"/>
      <c r="P45"/>
      <c r="Q45"/>
      <c r="R45" s="49"/>
      <c r="S45" s="49"/>
      <c r="T45" s="50"/>
      <c r="U45" s="49"/>
      <c r="V45" s="49"/>
      <c r="W45" s="49"/>
      <c r="X45" s="49"/>
      <c r="Y45" s="49"/>
      <c r="Z45" s="49"/>
      <c r="AA45" s="49"/>
    </row>
    <row r="46" spans="1:27" s="21" customFormat="1" ht="15" customHeight="1" x14ac:dyDescent="0.3">
      <c r="A46" s="23" t="s">
        <v>58</v>
      </c>
      <c r="B46" s="65">
        <f>COUNTIF($C$10:$C$40,Allgemein!$G$51)</f>
        <v>0</v>
      </c>
      <c r="C46"/>
      <c r="D46" s="19" t="s">
        <v>28</v>
      </c>
      <c r="E46" s="65">
        <f>COUNTIF($M$10:$M$40,Allgemein!$I$52)</f>
        <v>0</v>
      </c>
      <c r="F46" s="65">
        <f>SUMIF($M$10:$M$40,Allgemein!$I$52,$N$10:$N$40)</f>
        <v>0</v>
      </c>
      <c r="G46"/>
      <c r="H46"/>
      <c r="I46"/>
      <c r="J46"/>
      <c r="K46"/>
      <c r="M46"/>
      <c r="N46"/>
      <c r="O46"/>
      <c r="P46"/>
      <c r="Q46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1:27" s="21" customFormat="1" ht="15" customHeight="1" x14ac:dyDescent="0.3">
      <c r="A47" s="23" t="s">
        <v>60</v>
      </c>
      <c r="B47" s="65">
        <f>COUNTIF($C$10:$C$40,Allgemein!$G$52)</f>
        <v>9</v>
      </c>
      <c r="C47"/>
      <c r="D47" s="19" t="s">
        <v>29</v>
      </c>
      <c r="E47" s="65">
        <f>COUNTIF($M$10:$M$40,Allgemein!$I$53)</f>
        <v>0</v>
      </c>
      <c r="F47" s="65">
        <f>SUMIF($M$10:$M$40,Allgemein!$I$53,$N$10:$N$40)</f>
        <v>0</v>
      </c>
      <c r="G47"/>
      <c r="H47"/>
      <c r="I47"/>
      <c r="J47"/>
      <c r="K47"/>
      <c r="M47"/>
      <c r="N47"/>
      <c r="O47"/>
      <c r="P47"/>
      <c r="Q47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spans="1:27" s="20" customFormat="1" ht="15" customHeight="1" x14ac:dyDescent="0.3">
      <c r="A48" s="23" t="s">
        <v>163</v>
      </c>
      <c r="B48" s="65">
        <f>COUNTIF($C$10:$C$40,Allgemein!$G$49)</f>
        <v>22</v>
      </c>
      <c r="C48"/>
      <c r="D48" s="19" t="s">
        <v>30</v>
      </c>
      <c r="E48" s="65">
        <f>COUNTIF($M$10:$M$40,Allgemein!$I$54)</f>
        <v>0</v>
      </c>
      <c r="F48" s="65">
        <f>SUMIF($M$10:$M$40,Allgemein!$I$54,$N$10:$N$40)</f>
        <v>0</v>
      </c>
      <c r="G48"/>
      <c r="H48"/>
      <c r="I48"/>
      <c r="J48"/>
      <c r="K48"/>
      <c r="M48"/>
      <c r="N48"/>
      <c r="O48"/>
      <c r="P48"/>
      <c r="Q48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spans="1:27" s="20" customFormat="1" ht="15" customHeight="1" x14ac:dyDescent="0.3">
      <c r="A49"/>
      <c r="B49"/>
      <c r="C49"/>
      <c r="D49" s="18" t="s">
        <v>168</v>
      </c>
      <c r="E49" s="65">
        <f>COUNTIF($M$10:$M$40,Allgemein!$I$55)</f>
        <v>0</v>
      </c>
      <c r="F49" s="65">
        <f>SUMIF($M$10:$M$40,Allgemein!$I$55,$N$10:$N$40)</f>
        <v>0</v>
      </c>
      <c r="G49"/>
      <c r="H49"/>
      <c r="I49"/>
      <c r="J49"/>
      <c r="K49"/>
      <c r="M49"/>
      <c r="N49"/>
      <c r="O49"/>
      <c r="P49"/>
      <c r="Q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spans="1:27" s="20" customFormat="1" ht="15" customHeight="1" x14ac:dyDescent="0.3">
      <c r="A50"/>
      <c r="B50"/>
      <c r="C50"/>
      <c r="D50" s="19" t="s">
        <v>31</v>
      </c>
      <c r="E50" s="65">
        <f>COUNTIF($M$10:$M$40,Allgemein!$I$56)</f>
        <v>0</v>
      </c>
      <c r="F50" s="65">
        <f>SUMIF($M$10:$M$40,Allgemein!$I$56,$V$10:$V$40)</f>
        <v>0</v>
      </c>
      <c r="G50"/>
      <c r="H50"/>
      <c r="I50"/>
      <c r="J50"/>
      <c r="K50"/>
      <c r="M50"/>
      <c r="N50"/>
      <c r="O50"/>
      <c r="P50"/>
      <c r="Q50"/>
      <c r="R50" s="49"/>
      <c r="S50" s="49"/>
      <c r="T50" s="49"/>
      <c r="U50" s="49"/>
      <c r="V50" s="49"/>
      <c r="W50" s="49"/>
      <c r="X50" s="49"/>
      <c r="Y50" s="49"/>
      <c r="Z50" s="49"/>
      <c r="AA50" s="49"/>
    </row>
    <row r="51" spans="1:27" s="20" customFormat="1" ht="15" customHeight="1" x14ac:dyDescent="0.3">
      <c r="A51"/>
      <c r="B51"/>
      <c r="C51"/>
      <c r="D51" s="19" t="s">
        <v>32</v>
      </c>
      <c r="E51" s="65">
        <f>COUNTIF($M$10:$M$40,Allgemein!$I$57)</f>
        <v>0</v>
      </c>
      <c r="F51" s="65">
        <f>SUMIF($M$10:$M$40,Allgemein!$I$57,$N$10:$N$40)</f>
        <v>0</v>
      </c>
      <c r="G51"/>
      <c r="H51"/>
      <c r="I51"/>
      <c r="J51"/>
      <c r="K51"/>
      <c r="M51"/>
      <c r="N51"/>
      <c r="O51"/>
      <c r="P51"/>
      <c r="Q51"/>
      <c r="R51" s="49"/>
      <c r="S51" s="49"/>
      <c r="T51" s="49"/>
      <c r="U51" s="49"/>
      <c r="V51" s="49"/>
      <c r="W51" s="49"/>
      <c r="X51" s="49"/>
      <c r="Y51" s="49"/>
      <c r="Z51" s="49"/>
      <c r="AA51" s="49"/>
    </row>
    <row r="52" spans="1:27" s="20" customFormat="1" ht="15" customHeight="1" x14ac:dyDescent="0.3">
      <c r="A52"/>
      <c r="B52"/>
      <c r="C52"/>
      <c r="D52" s="19" t="s">
        <v>33</v>
      </c>
      <c r="E52" s="65">
        <f>COUNTIF($M$10:$M$40,Allgemein!$I$58)</f>
        <v>0</v>
      </c>
      <c r="F52" s="65">
        <f>SUMIF($M$10:$M$40,Allgemein!$I$58,$N$10:$N$40)</f>
        <v>0</v>
      </c>
      <c r="G52"/>
      <c r="H52"/>
      <c r="I52"/>
      <c r="J52"/>
      <c r="K52"/>
      <c r="M52"/>
      <c r="N52"/>
      <c r="O52"/>
      <c r="P52"/>
      <c r="Q52"/>
      <c r="R52" s="49"/>
      <c r="S52" s="49"/>
      <c r="T52" s="49"/>
      <c r="U52" s="49"/>
      <c r="V52" s="49"/>
      <c r="W52" s="49"/>
      <c r="X52" s="49"/>
      <c r="Y52" s="49"/>
      <c r="Z52" s="49"/>
      <c r="AA52" s="49"/>
    </row>
    <row r="53" spans="1:27" s="20" customFormat="1" ht="15" customHeight="1" x14ac:dyDescent="0.3">
      <c r="A53"/>
      <c r="B53"/>
      <c r="C53"/>
      <c r="D53" s="19" t="s">
        <v>163</v>
      </c>
      <c r="E53" s="65">
        <f>COUNTIF($M$10:$M$40,Allgemein!$I$49)</f>
        <v>0</v>
      </c>
      <c r="F53" s="65">
        <f>SUMIF($M$10:$M$40,Allgemein!$I$49,$N$10:$N$40)</f>
        <v>0</v>
      </c>
      <c r="G53"/>
      <c r="H53"/>
      <c r="I53"/>
      <c r="J53"/>
      <c r="K53"/>
      <c r="M53"/>
      <c r="N53"/>
      <c r="O53"/>
      <c r="P53"/>
      <c r="Q53"/>
      <c r="R53" s="49"/>
      <c r="S53" s="49"/>
      <c r="T53" s="49"/>
      <c r="U53" s="49"/>
      <c r="V53" s="49"/>
      <c r="W53" s="49"/>
      <c r="X53" s="49"/>
      <c r="Y53" s="49"/>
      <c r="Z53" s="49"/>
      <c r="AA53" s="49"/>
    </row>
  </sheetData>
  <conditionalFormatting sqref="A44:B48 A10:Q40">
    <cfRule type="expression" dxfId="85" priority="14">
      <formula>MOD(ROW(),2)=0</formula>
    </cfRule>
  </conditionalFormatting>
  <conditionalFormatting sqref="D44:F53">
    <cfRule type="expression" dxfId="84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5" id="{3519190E-6FC7-4626-8BCC-A7B932781C29}">
            <xm:f>F7&lt;=Personalstamm!$E$25</xm:f>
            <x14:dxf>
              <fill>
                <patternFill>
                  <bgColor rgb="FFFFC000"/>
                </patternFill>
              </fill>
            </x14:dxf>
          </x14:cfRule>
          <x14:cfRule type="expression" priority="286" id="{DB875041-CE2D-4C0F-939E-A25B7B70508B}">
            <xm:f>F7&lt;=Personalstamm!$E$24</xm:f>
            <x14:dxf>
              <fill>
                <patternFill>
                  <bgColor rgb="FF00B050"/>
                </patternFill>
              </fill>
            </x14:dxf>
          </x14:cfRule>
          <x14:cfRule type="expression" priority="287" id="{6F1687D4-0AD9-477F-AB8D-0E1256B554D4}">
            <xm:f>F7&gt;=Personalstamm!$F$26</xm:f>
            <x14:dxf>
              <fill>
                <patternFill>
                  <bgColor rgb="FFFF0000"/>
                </patternFill>
              </fill>
            </x14:dxf>
          </x14:cfRule>
          <x14:cfRule type="expression" priority="288" id="{D99D48CA-DBDA-4419-9081-F2B676D0EA68}">
            <xm:f>F7&gt;=Personalstamm!$F$25</xm:f>
            <x14:dxf>
              <fill>
                <patternFill>
                  <bgColor rgb="FFFFC000"/>
                </patternFill>
              </fill>
            </x14:dxf>
          </x14:cfRule>
          <x14:cfRule type="expression" priority="289" id="{AD87E31E-B7E5-4892-9389-20444D6EF78B}">
            <xm:f>F7&gt;=Personalstamm!$F$24</xm:f>
            <x14:dxf>
              <fill>
                <patternFill>
                  <bgColor rgb="FF00B050"/>
                </patternFill>
              </fill>
            </x14:dxf>
          </x14:cfRule>
          <xm:sqref>F7 Q40</xm:sqref>
        </x14:conditionalFormatting>
        <x14:conditionalFormatting xmlns:xm="http://schemas.microsoft.com/office/excel/2006/main">
          <x14:cfRule type="expression" priority="284" id="{25FD349D-A055-43E3-AA46-8D06444E7C26}">
            <xm:f>F7&lt;=Personalstamm!$E$26</xm:f>
            <x14:dxf>
              <fill>
                <patternFill>
                  <bgColor rgb="FFFF0000"/>
                </patternFill>
              </fill>
            </x14:dxf>
          </x14:cfRule>
          <xm:sqref>Q40 F7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C0258ADE-A4BB-4E1C-BA79-E0357D39C175}">
          <x14:formula1>
            <xm:f>Allgemein!$G$49:$G$52</xm:f>
          </x14:formula1>
          <xm:sqref>C10:C40</xm:sqref>
        </x14:dataValidation>
        <x14:dataValidation type="list" allowBlank="1" showInputMessage="1" xr:uid="{9650EC04-64B1-472C-B654-26E86E6FCE5B}">
          <x14:formula1>
            <xm:f>Allgemein!$I$49:$I$57</xm:f>
          </x14:formula1>
          <xm:sqref>M10:M40</xm:sqref>
        </x14:dataValidation>
        <x14:dataValidation type="list" allowBlank="1" showInputMessage="1" xr:uid="{0CB077C5-4DB1-47B8-BAB3-4A04AD44F962}">
          <x14:formula1>
            <xm:f>Allgemein!$H$49:$H$52</xm:f>
          </x14:formula1>
          <xm:sqref>D10:D40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26EE9-BE63-446F-B09A-03BD0901A280}">
  <sheetPr>
    <tabColor rgb="FFEADEE3"/>
  </sheetPr>
  <dimension ref="A5:AA52"/>
  <sheetViews>
    <sheetView workbookViewId="0">
      <selection activeCell="A10" sqref="A10:A39"/>
    </sheetView>
  </sheetViews>
  <sheetFormatPr baseColWidth="10" defaultRowHeight="15" customHeight="1" x14ac:dyDescent="0.3"/>
  <cols>
    <col min="1" max="1" width="12.42578125" bestFit="1" customWidth="1"/>
    <col min="2" max="2" width="11.7109375" bestFit="1" customWidth="1"/>
    <col min="3" max="3" width="15.85546875" bestFit="1" customWidth="1"/>
    <col min="4" max="4" width="12.28515625" bestFit="1" customWidth="1"/>
    <col min="5" max="5" width="15.140625" bestFit="1" customWidth="1"/>
    <col min="6" max="6" width="14.7109375" bestFit="1" customWidth="1"/>
    <col min="7" max="7" width="10.85546875" bestFit="1" customWidth="1"/>
    <col min="8" max="8" width="15.85546875" bestFit="1" customWidth="1"/>
    <col min="9" max="9" width="15.42578125" bestFit="1" customWidth="1"/>
    <col min="10" max="10" width="10.7109375" bestFit="1" customWidth="1"/>
    <col min="11" max="11" width="13.28515625" bestFit="1" customWidth="1"/>
    <col min="12" max="12" width="14.5703125" bestFit="1" customWidth="1"/>
    <col min="13" max="13" width="12.28515625" bestFit="1" customWidth="1"/>
    <col min="14" max="14" width="12" bestFit="1" customWidth="1"/>
    <col min="15" max="15" width="11.5703125" bestFit="1" customWidth="1"/>
    <col min="16" max="16" width="11.140625" bestFit="1" customWidth="1"/>
    <col min="17" max="17" width="16.85546875" bestFit="1" customWidth="1"/>
    <col min="18" max="18" width="5.7109375" style="49" customWidth="1"/>
    <col min="19" max="19" width="6.5703125" style="49" bestFit="1" customWidth="1"/>
    <col min="20" max="20" width="14.140625" style="49" bestFit="1" customWidth="1"/>
    <col min="21" max="21" width="9.7109375" style="49" bestFit="1" customWidth="1"/>
    <col min="22" max="22" width="6" style="49" bestFit="1" customWidth="1"/>
    <col min="23" max="23" width="9.5703125" style="49" bestFit="1" customWidth="1"/>
    <col min="24" max="27" width="11.5703125" style="49"/>
  </cols>
  <sheetData>
    <row r="5" spans="1:27" s="21" customFormat="1" ht="15" customHeigh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s="21" customFormat="1" ht="15" customHeight="1" x14ac:dyDescent="0.3">
      <c r="A6" s="5" t="s">
        <v>56</v>
      </c>
      <c r="B6" s="99">
        <f ca="1">Mrz.!$F$6</f>
        <v>30</v>
      </c>
      <c r="C6" s="5" t="s">
        <v>167</v>
      </c>
      <c r="D6" s="99">
        <f ca="1">$H$43</f>
        <v>0</v>
      </c>
      <c r="E6" s="5" t="s">
        <v>113</v>
      </c>
      <c r="F6" s="99">
        <f ca="1">$B$6-$D$6</f>
        <v>30</v>
      </c>
      <c r="H6"/>
      <c r="I6"/>
      <c r="J6"/>
      <c r="K6"/>
      <c r="L6"/>
      <c r="M6" s="14"/>
      <c r="N6" s="14"/>
      <c r="O6" s="14"/>
      <c r="P6" s="14"/>
      <c r="Q6" s="14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s="21" customFormat="1" ht="15" customHeight="1" x14ac:dyDescent="0.3">
      <c r="A7" s="5" t="s">
        <v>109</v>
      </c>
      <c r="B7" s="99">
        <f ca="1">Mrz.!$F$7</f>
        <v>0</v>
      </c>
      <c r="C7" s="5" t="s">
        <v>112</v>
      </c>
      <c r="D7" s="99">
        <f ca="1">$P$40</f>
        <v>0</v>
      </c>
      <c r="E7" s="5" t="s">
        <v>178</v>
      </c>
      <c r="F7" s="99">
        <f ca="1">$B$7+$D$7</f>
        <v>0</v>
      </c>
      <c r="H7"/>
      <c r="I7"/>
      <c r="J7"/>
      <c r="K7" s="14"/>
      <c r="L7" s="14"/>
      <c r="M7" s="14"/>
      <c r="N7" s="14"/>
      <c r="O7" s="14"/>
      <c r="P7" s="14"/>
      <c r="Q7" s="14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s="21" customFormat="1" ht="15" customHeight="1" thickBot="1" x14ac:dyDescent="0.35">
      <c r="A8" s="15"/>
      <c r="B8" s="16"/>
      <c r="C8" s="15"/>
      <c r="D8" s="15"/>
      <c r="E8" s="16"/>
      <c r="F8" s="15"/>
      <c r="G8"/>
      <c r="H8"/>
      <c r="I8"/>
      <c r="J8"/>
      <c r="K8" s="14"/>
      <c r="L8" s="14"/>
      <c r="M8" s="14"/>
      <c r="N8" s="14"/>
      <c r="O8" s="14"/>
      <c r="P8" s="14"/>
      <c r="Q8" s="14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spans="1:27" s="21" customFormat="1" ht="15" customHeight="1" thickBot="1" x14ac:dyDescent="0.35">
      <c r="A9" s="40" t="s">
        <v>36</v>
      </c>
      <c r="B9" s="41" t="s">
        <v>61</v>
      </c>
      <c r="C9" s="41" t="s">
        <v>40</v>
      </c>
      <c r="D9" s="41" t="s">
        <v>200</v>
      </c>
      <c r="E9" s="30" t="s">
        <v>34</v>
      </c>
      <c r="F9" s="30" t="s">
        <v>35</v>
      </c>
      <c r="G9" s="30" t="s">
        <v>34</v>
      </c>
      <c r="H9" s="30" t="s">
        <v>35</v>
      </c>
      <c r="I9" s="30" t="s">
        <v>42</v>
      </c>
      <c r="J9" s="30" t="s">
        <v>120</v>
      </c>
      <c r="K9" s="30" t="s">
        <v>119</v>
      </c>
      <c r="L9" s="30" t="s">
        <v>43</v>
      </c>
      <c r="M9" s="42" t="s">
        <v>59</v>
      </c>
      <c r="N9" s="30" t="s">
        <v>39</v>
      </c>
      <c r="O9" s="30" t="s">
        <v>38</v>
      </c>
      <c r="P9" s="30" t="s">
        <v>41</v>
      </c>
      <c r="Q9" s="31" t="s">
        <v>178</v>
      </c>
      <c r="R9" s="49"/>
      <c r="S9" s="94" t="s">
        <v>33</v>
      </c>
      <c r="T9" s="94" t="s">
        <v>166</v>
      </c>
      <c r="U9" s="94" t="s">
        <v>63</v>
      </c>
      <c r="V9" s="94" t="s">
        <v>31</v>
      </c>
      <c r="W9" s="94" t="s">
        <v>177</v>
      </c>
      <c r="X9" s="49"/>
      <c r="Y9" s="49"/>
      <c r="Z9" s="49"/>
      <c r="AA9" s="49"/>
    </row>
    <row r="10" spans="1:27" s="21" customFormat="1" ht="15" customHeight="1" x14ac:dyDescent="0.3">
      <c r="A10" s="39">
        <v>46113</v>
      </c>
      <c r="B10" s="89" t="str">
        <f>TEXT(A10,"tttt")</f>
        <v>Mittwoch</v>
      </c>
      <c r="C10" s="90" t="str">
        <f>IF(AND(S10="Feiertag",T10&gt;0),"Fehlzeit",IF(OR(B10="Samstag",B10="Sonntag"),"Wochenende","Bitte auswählen"))</f>
        <v>Bitte auswählen</v>
      </c>
      <c r="D10" s="90"/>
      <c r="E10" s="91"/>
      <c r="F10" s="91"/>
      <c r="G10" s="91"/>
      <c r="H10" s="91"/>
      <c r="I10" s="79" t="str">
        <f ca="1">IF(AND(OR(C10="Anwesenheit",C10="Wochenende"),E10&lt;&gt;"",F10&lt;&gt;"",W10="Ja"),((F10-E10)+(H10-G10))*24,"")</f>
        <v/>
      </c>
      <c r="J10" s="79" t="str">
        <f ca="1">IF(I10="","",IF(AND(G10&lt;&gt;"",H10&lt;&gt;""),(G10-F10)*24,0))</f>
        <v/>
      </c>
      <c r="K10" s="79" t="str">
        <f ca="1">IF(I10="","",IF(AND(I10&lt;&gt;"",J10="",I10&gt;=Personalstamm!$D$20),Personalstamm!$E$20,IF(AND(I10&lt;&gt;"",J10="",I10&gt;=Personalstamm!$D$19),Personalstamm!$E$19,IF(AND(I10&lt;&gt;"",J10&lt;Personalstamm!$E$20,I10&gt;=Personalstamm!$D$20),Personalstamm!$E$20-J10,IF(AND(I10&lt;&gt;"",J10&lt;Personalstamm!E$19,I10&gt;=Personalstamm!$D$19),Personalstamm!$E$19-J10,0)))))</f>
        <v/>
      </c>
      <c r="L10" s="79" t="str">
        <f ca="1">IF(I10&lt;&gt;"",I10-K10,"")</f>
        <v/>
      </c>
      <c r="M10" s="93" t="str">
        <f>IF(AND(S10="Feiertag",T10&gt;0),"Feiertag",IF(C10="Fehlzeit","Bitte auswählen",""))</f>
        <v/>
      </c>
      <c r="N10" s="79" t="str">
        <f>IF(OR(M10="",M10="Bitte auswählen"),"",IF(M10="Feiertag",T10*U10,IF(M10="Gleittag",0,VLOOKUP(B10,Personalstamm!$D$8:$F$14,3,FALSE))))</f>
        <v/>
      </c>
      <c r="O10" s="79">
        <f>VLOOKUP(B10,Personalstamm!$D$8:$E$14,2,FALSE)</f>
        <v>8</v>
      </c>
      <c r="P10" s="79" t="str">
        <f ca="1">IF(AND(OR(C10="Anwesenheit",C10="Wochenende"),L10&lt;&gt;""),L10-O10,IF(AND(C10="Fehlzeit",N10&lt;&gt;"",W10="Ja"),N10-O10,IF(W10="Ja",-O10,"")))</f>
        <v/>
      </c>
      <c r="Q10" s="79">
        <f ca="1">IF(P10="",B7,B7+P10)</f>
        <v>0</v>
      </c>
      <c r="R10" s="49"/>
      <c r="S10" s="69" t="str">
        <f>IF(COUNTIF(Allgemein!$H$8:$H$45,A10)&gt;0,"Feiertag","")</f>
        <v/>
      </c>
      <c r="T10" s="97" t="str">
        <f>IFERROR(VLOOKUP(A10,Allgemein!$H$8:$I$45,2,FALSE),"")</f>
        <v/>
      </c>
      <c r="U10" s="97">
        <f>VLOOKUP(B10,Personalstamm!$D$8:$F$14,3,FALSE)</f>
        <v>8</v>
      </c>
      <c r="V10" s="97" t="str">
        <f>IF(M10="Gleittag",ABS(P10),"")</f>
        <v/>
      </c>
      <c r="W10" s="69" t="str">
        <f ca="1">IF(A10&lt;=TODAY(),"Ja","")</f>
        <v/>
      </c>
      <c r="X10" s="49"/>
      <c r="Y10" s="49"/>
      <c r="Z10" s="49"/>
      <c r="AA10" s="49"/>
    </row>
    <row r="11" spans="1:27" s="21" customFormat="1" ht="15" customHeight="1" x14ac:dyDescent="0.3">
      <c r="A11" s="39">
        <v>46114</v>
      </c>
      <c r="B11" s="89" t="str">
        <f t="shared" ref="B11:B39" si="0">TEXT(A11,"tttt")</f>
        <v>Donnerstag</v>
      </c>
      <c r="C11" s="90" t="str">
        <f t="shared" ref="C11:C39" si="1">IF(AND(S11="Feiertag",T11&gt;0),"Fehlzeit",IF(OR(B11="Samstag",B11="Sonntag"),"Wochenende","Bitte auswählen"))</f>
        <v>Bitte auswählen</v>
      </c>
      <c r="D11" s="90"/>
      <c r="E11" s="91"/>
      <c r="F11" s="91"/>
      <c r="G11" s="91"/>
      <c r="H11" s="91"/>
      <c r="I11" s="79" t="str">
        <f t="shared" ref="I11:I39" ca="1" si="2">IF(AND(OR(C11="Anwesenheit",C11="Wochenende"),E11&lt;&gt;"",F11&lt;&gt;"",W11="Ja"),((F11-E11)+(H11-G11))*24,"")</f>
        <v/>
      </c>
      <c r="J11" s="79" t="str">
        <f t="shared" ref="J11:J39" ca="1" si="3">IF(I11="","",IF(AND(G11&lt;&gt;"",H11&lt;&gt;""),(G11-F11)*24,0))</f>
        <v/>
      </c>
      <c r="K11" s="79" t="str">
        <f ca="1">IF(I11="","",IF(AND(I11&lt;&gt;"",J11="",I11&gt;=Personalstamm!$D$20),Personalstamm!$E$20,IF(AND(I11&lt;&gt;"",J11="",I11&gt;=Personalstamm!$D$19),Personalstamm!$E$19,IF(AND(I11&lt;&gt;"",J11&lt;Personalstamm!$E$20,I11&gt;=Personalstamm!$D$20),Personalstamm!$E$20-J11,IF(AND(I11&lt;&gt;"",J11&lt;Personalstamm!E$19,I11&gt;=Personalstamm!$D$19),Personalstamm!$E$19-J11,0)))))</f>
        <v/>
      </c>
      <c r="L11" s="79" t="str">
        <f t="shared" ref="L11:L39" ca="1" si="4">IF(I11&lt;&gt;"",I11-K11,"")</f>
        <v/>
      </c>
      <c r="M11" s="93" t="str">
        <f t="shared" ref="M11:M39" si="5">IF(AND(S11="Feiertag",T11&gt;0),"Feiertag",IF(C11="Fehlzeit","Bitte auswählen",""))</f>
        <v/>
      </c>
      <c r="N11" s="79" t="str">
        <f>IF(OR(M11="",M11="Bitte auswählen"),"",IF(M11="Feiertag",T11*U11,IF(M11="Gleittag",0,VLOOKUP(B11,Personalstamm!$D$8:$F$14,3,FALSE))))</f>
        <v/>
      </c>
      <c r="O11" s="79">
        <f>VLOOKUP(B11,Personalstamm!$D$8:$E$14,2,FALSE)</f>
        <v>8</v>
      </c>
      <c r="P11" s="79" t="str">
        <f t="shared" ref="P11:P39" ca="1" si="6">IF(AND(OR(C11="Anwesenheit",C11="Wochenende"),L11&lt;&gt;""),L11-O11,IF(AND(C11="Fehlzeit",N11&lt;&gt;"",W11="Ja"),N11-O11,IF(W11="Ja",-O11,"")))</f>
        <v/>
      </c>
      <c r="Q11" s="65">
        <f ca="1">IF(P11="",Q10,Q10+P11)</f>
        <v>0</v>
      </c>
      <c r="R11" s="49"/>
      <c r="S11" s="69" t="str">
        <f>IF(COUNTIF(Allgemein!$H$8:$H$45,A11)&gt;0,"Feiertag","")</f>
        <v>Feiertag</v>
      </c>
      <c r="T11" s="97">
        <f>IFERROR(VLOOKUP(A11,Allgemein!$H$8:$I$45,2,FALSE),"")</f>
        <v>0</v>
      </c>
      <c r="U11" s="97">
        <f>VLOOKUP(B11,Personalstamm!$D$8:$F$14,3,FALSE)</f>
        <v>8</v>
      </c>
      <c r="V11" s="97" t="str">
        <f t="shared" ref="V11:V39" si="7">IF(M11="Gleittag",ABS(P11),"")</f>
        <v/>
      </c>
      <c r="W11" s="69" t="str">
        <f t="shared" ref="W11:W39" ca="1" si="8">IF(A11&lt;=TODAY(),"Ja","")</f>
        <v/>
      </c>
      <c r="X11" s="49"/>
      <c r="Y11" s="49"/>
      <c r="Z11" s="49"/>
      <c r="AA11" s="49"/>
    </row>
    <row r="12" spans="1:27" s="21" customFormat="1" ht="15" customHeight="1" x14ac:dyDescent="0.3">
      <c r="A12" s="39">
        <v>46115</v>
      </c>
      <c r="B12" s="89" t="str">
        <f t="shared" si="0"/>
        <v>Freitag</v>
      </c>
      <c r="C12" s="90" t="str">
        <f t="shared" si="1"/>
        <v>Fehlzeit</v>
      </c>
      <c r="D12" s="90"/>
      <c r="E12" s="91"/>
      <c r="F12" s="91"/>
      <c r="G12" s="91"/>
      <c r="H12" s="91"/>
      <c r="I12" s="79" t="str">
        <f t="shared" ca="1" si="2"/>
        <v/>
      </c>
      <c r="J12" s="79" t="str">
        <f t="shared" ca="1" si="3"/>
        <v/>
      </c>
      <c r="K12" s="79" t="str">
        <f ca="1">IF(I12="","",IF(AND(I12&lt;&gt;"",J12="",I12&gt;=Personalstamm!$D$20),Personalstamm!$E$20,IF(AND(I12&lt;&gt;"",J12="",I12&gt;=Personalstamm!$D$19),Personalstamm!$E$19,IF(AND(I12&lt;&gt;"",J12&lt;Personalstamm!$E$20,I12&gt;=Personalstamm!$D$20),Personalstamm!$E$20-J12,IF(AND(I12&lt;&gt;"",J12&lt;Personalstamm!E$19,I12&gt;=Personalstamm!$D$19),Personalstamm!$E$19-J12,0)))))</f>
        <v/>
      </c>
      <c r="L12" s="79" t="str">
        <f t="shared" ca="1" si="4"/>
        <v/>
      </c>
      <c r="M12" s="93" t="str">
        <f t="shared" si="5"/>
        <v>Feiertag</v>
      </c>
      <c r="N12" s="79">
        <f>IF(OR(M12="",M12="Bitte auswählen"),"",IF(M12="Feiertag",T12*U12,IF(M12="Gleittag",0,VLOOKUP(B12,Personalstamm!$D$8:$F$14,3,FALSE))))</f>
        <v>8</v>
      </c>
      <c r="O12" s="79">
        <f>VLOOKUP(B12,Personalstamm!$D$8:$E$14,2,FALSE)</f>
        <v>8</v>
      </c>
      <c r="P12" s="79" t="str">
        <f t="shared" ca="1" si="6"/>
        <v/>
      </c>
      <c r="Q12" s="65">
        <f ca="1">IF(P12="",Q11,Q11+P12)</f>
        <v>0</v>
      </c>
      <c r="R12" s="49"/>
      <c r="S12" s="69" t="str">
        <f>IF(COUNTIF(Allgemein!$H$8:$H$45,A12)&gt;0,"Feiertag","")</f>
        <v>Feiertag</v>
      </c>
      <c r="T12" s="97">
        <f>IFERROR(VLOOKUP(A12,Allgemein!$H$8:$I$45,2,FALSE),"")</f>
        <v>1</v>
      </c>
      <c r="U12" s="97">
        <f>VLOOKUP(B12,Personalstamm!$D$8:$F$14,3,FALSE)</f>
        <v>8</v>
      </c>
      <c r="V12" s="97" t="str">
        <f t="shared" si="7"/>
        <v/>
      </c>
      <c r="W12" s="69" t="str">
        <f t="shared" ca="1" si="8"/>
        <v/>
      </c>
      <c r="X12" s="49"/>
      <c r="Y12" s="49"/>
      <c r="Z12" s="49"/>
      <c r="AA12" s="49"/>
    </row>
    <row r="13" spans="1:27" s="21" customFormat="1" ht="15" customHeight="1" x14ac:dyDescent="0.3">
      <c r="A13" s="39">
        <v>46116</v>
      </c>
      <c r="B13" s="89" t="str">
        <f t="shared" si="0"/>
        <v>Samstag</v>
      </c>
      <c r="C13" s="90" t="str">
        <f t="shared" si="1"/>
        <v>Wochenende</v>
      </c>
      <c r="D13" s="90"/>
      <c r="E13" s="91"/>
      <c r="F13" s="91"/>
      <c r="G13" s="91"/>
      <c r="H13" s="91"/>
      <c r="I13" s="79" t="str">
        <f t="shared" ca="1" si="2"/>
        <v/>
      </c>
      <c r="J13" s="79" t="str">
        <f t="shared" ca="1" si="3"/>
        <v/>
      </c>
      <c r="K13" s="79" t="str">
        <f ca="1">IF(I13="","",IF(AND(I13&lt;&gt;"",J13="",I13&gt;=Personalstamm!$D$20),Personalstamm!$E$20,IF(AND(I13&lt;&gt;"",J13="",I13&gt;=Personalstamm!$D$19),Personalstamm!$E$19,IF(AND(I13&lt;&gt;"",J13&lt;Personalstamm!$E$20,I13&gt;=Personalstamm!$D$20),Personalstamm!$E$20-J13,IF(AND(I13&lt;&gt;"",J13&lt;Personalstamm!E$19,I13&gt;=Personalstamm!$D$19),Personalstamm!$E$19-J13,0)))))</f>
        <v/>
      </c>
      <c r="L13" s="79" t="str">
        <f t="shared" ca="1" si="4"/>
        <v/>
      </c>
      <c r="M13" s="93" t="str">
        <f t="shared" si="5"/>
        <v/>
      </c>
      <c r="N13" s="79" t="str">
        <f>IF(OR(M13="",M13="Bitte auswählen"),"",IF(M13="Feiertag",T13*U13,IF(M13="Gleittag",0,VLOOKUP(B13,Personalstamm!$D$8:$F$14,3,FALSE))))</f>
        <v/>
      </c>
      <c r="O13" s="79">
        <f>VLOOKUP(B13,Personalstamm!$D$8:$E$14,2,FALSE)</f>
        <v>0</v>
      </c>
      <c r="P13" s="79" t="str">
        <f t="shared" ca="1" si="6"/>
        <v/>
      </c>
      <c r="Q13" s="65">
        <f ca="1">IF(P13="",Q12,Q12+P13)</f>
        <v>0</v>
      </c>
      <c r="R13" s="49"/>
      <c r="S13" s="69" t="str">
        <f>IF(COUNTIF(Allgemein!$H$8:$H$45,A13)&gt;0,"Feiertag","")</f>
        <v>Feiertag</v>
      </c>
      <c r="T13" s="97">
        <f>IFERROR(VLOOKUP(A13,Allgemein!$H$8:$I$45,2,FALSE),"")</f>
        <v>0</v>
      </c>
      <c r="U13" s="97">
        <f>VLOOKUP(B13,Personalstamm!$D$8:$F$14,3,FALSE)</f>
        <v>0</v>
      </c>
      <c r="V13" s="97" t="str">
        <f t="shared" si="7"/>
        <v/>
      </c>
      <c r="W13" s="69" t="str">
        <f t="shared" ca="1" si="8"/>
        <v/>
      </c>
      <c r="X13" s="49"/>
      <c r="Y13" s="49"/>
      <c r="Z13" s="49"/>
      <c r="AA13" s="49"/>
    </row>
    <row r="14" spans="1:27" s="21" customFormat="1" ht="15" customHeight="1" x14ac:dyDescent="0.3">
      <c r="A14" s="39">
        <v>46117</v>
      </c>
      <c r="B14" s="89" t="str">
        <f t="shared" si="0"/>
        <v>Sonntag</v>
      </c>
      <c r="C14" s="90" t="str">
        <f t="shared" si="1"/>
        <v>Fehlzeit</v>
      </c>
      <c r="D14" s="90"/>
      <c r="E14" s="91"/>
      <c r="F14" s="91"/>
      <c r="G14" s="91"/>
      <c r="H14" s="91"/>
      <c r="I14" s="79" t="str">
        <f t="shared" ca="1" si="2"/>
        <v/>
      </c>
      <c r="J14" s="79" t="str">
        <f t="shared" ca="1" si="3"/>
        <v/>
      </c>
      <c r="K14" s="79" t="str">
        <f ca="1">IF(I14="","",IF(AND(I14&lt;&gt;"",J14="",I14&gt;=Personalstamm!$D$20),Personalstamm!$E$20,IF(AND(I14&lt;&gt;"",J14="",I14&gt;=Personalstamm!$D$19),Personalstamm!$E$19,IF(AND(I14&lt;&gt;"",J14&lt;Personalstamm!$E$20,I14&gt;=Personalstamm!$D$20),Personalstamm!$E$20-J14,IF(AND(I14&lt;&gt;"",J14&lt;Personalstamm!E$19,I14&gt;=Personalstamm!$D$19),Personalstamm!$E$19-J14,0)))))</f>
        <v/>
      </c>
      <c r="L14" s="79" t="str">
        <f t="shared" ca="1" si="4"/>
        <v/>
      </c>
      <c r="M14" s="93" t="str">
        <f t="shared" si="5"/>
        <v>Feiertag</v>
      </c>
      <c r="N14" s="79">
        <f>IF(OR(M14="",M14="Bitte auswählen"),"",IF(M14="Feiertag",T14*U14,IF(M14="Gleittag",0,VLOOKUP(B14,Personalstamm!$D$8:$F$14,3,FALSE))))</f>
        <v>0</v>
      </c>
      <c r="O14" s="79">
        <f>VLOOKUP(B14,Personalstamm!$D$8:$E$14,2,FALSE)</f>
        <v>0</v>
      </c>
      <c r="P14" s="79" t="str">
        <f t="shared" ca="1" si="6"/>
        <v/>
      </c>
      <c r="Q14" s="65">
        <f t="shared" ref="Q14:Q39" ca="1" si="9">IF(P14="",Q13,Q13+P14)</f>
        <v>0</v>
      </c>
      <c r="R14" s="49"/>
      <c r="S14" s="69" t="str">
        <f>IF(COUNTIF(Allgemein!$H$8:$H$45,A14)&gt;0,"Feiertag","")</f>
        <v>Feiertag</v>
      </c>
      <c r="T14" s="97">
        <f>IFERROR(VLOOKUP(A14,Allgemein!$H$8:$I$45,2,FALSE),"")</f>
        <v>1</v>
      </c>
      <c r="U14" s="97">
        <f>VLOOKUP(B14,Personalstamm!$D$8:$F$14,3,FALSE)</f>
        <v>0</v>
      </c>
      <c r="V14" s="97" t="str">
        <f t="shared" si="7"/>
        <v/>
      </c>
      <c r="W14" s="69" t="str">
        <f t="shared" ca="1" si="8"/>
        <v/>
      </c>
      <c r="X14" s="49"/>
      <c r="Y14" s="49"/>
      <c r="Z14" s="49"/>
      <c r="AA14" s="49"/>
    </row>
    <row r="15" spans="1:27" s="21" customFormat="1" ht="15" customHeight="1" x14ac:dyDescent="0.3">
      <c r="A15" s="39">
        <v>46118</v>
      </c>
      <c r="B15" s="89" t="str">
        <f t="shared" si="0"/>
        <v>Montag</v>
      </c>
      <c r="C15" s="90" t="str">
        <f t="shared" si="1"/>
        <v>Bitte auswählen</v>
      </c>
      <c r="D15" s="90"/>
      <c r="E15" s="91"/>
      <c r="F15" s="91"/>
      <c r="G15" s="91"/>
      <c r="H15" s="91"/>
      <c r="I15" s="79" t="str">
        <f t="shared" ca="1" si="2"/>
        <v/>
      </c>
      <c r="J15" s="79" t="str">
        <f t="shared" ca="1" si="3"/>
        <v/>
      </c>
      <c r="K15" s="79" t="str">
        <f ca="1">IF(I15="","",IF(AND(I15&lt;&gt;"",J15="",I15&gt;=Personalstamm!$D$20),Personalstamm!$E$20,IF(AND(I15&lt;&gt;"",J15="",I15&gt;=Personalstamm!$D$19),Personalstamm!$E$19,IF(AND(I15&lt;&gt;"",J15&lt;Personalstamm!$E$20,I15&gt;=Personalstamm!$D$20),Personalstamm!$E$20-J15,IF(AND(I15&lt;&gt;"",J15&lt;Personalstamm!E$19,I15&gt;=Personalstamm!$D$19),Personalstamm!$E$19-J15,0)))))</f>
        <v/>
      </c>
      <c r="L15" s="79" t="str">
        <f t="shared" ca="1" si="4"/>
        <v/>
      </c>
      <c r="M15" s="93" t="str">
        <f t="shared" si="5"/>
        <v/>
      </c>
      <c r="N15" s="79" t="str">
        <f>IF(OR(M15="",M15="Bitte auswählen"),"",IF(M15="Feiertag",T15*U15,IF(M15="Gleittag",0,VLOOKUP(B15,Personalstamm!$D$8:$F$14,3,FALSE))))</f>
        <v/>
      </c>
      <c r="O15" s="79">
        <f>VLOOKUP(B15,Personalstamm!$D$8:$E$14,2,FALSE)</f>
        <v>8</v>
      </c>
      <c r="P15" s="79" t="str">
        <f t="shared" ca="1" si="6"/>
        <v/>
      </c>
      <c r="Q15" s="65">
        <f t="shared" ca="1" si="9"/>
        <v>0</v>
      </c>
      <c r="R15" s="49"/>
      <c r="S15" s="69" t="str">
        <f>IF(COUNTIF(Allgemein!$H$8:$H$45,A15)&gt;0,"Feiertag","")</f>
        <v/>
      </c>
      <c r="T15" s="97" t="str">
        <f>IFERROR(VLOOKUP(A15,Allgemein!$H$8:$I$45,2,FALSE),"")</f>
        <v/>
      </c>
      <c r="U15" s="97">
        <f>VLOOKUP(B15,Personalstamm!$D$8:$F$14,3,FALSE)</f>
        <v>8</v>
      </c>
      <c r="V15" s="97" t="str">
        <f t="shared" si="7"/>
        <v/>
      </c>
      <c r="W15" s="69" t="str">
        <f t="shared" ca="1" si="8"/>
        <v/>
      </c>
      <c r="X15" s="49"/>
      <c r="Y15" s="49"/>
      <c r="Z15" s="49"/>
      <c r="AA15" s="49"/>
    </row>
    <row r="16" spans="1:27" s="21" customFormat="1" ht="15" customHeight="1" x14ac:dyDescent="0.3">
      <c r="A16" s="39">
        <v>46119</v>
      </c>
      <c r="B16" s="89" t="str">
        <f t="shared" si="0"/>
        <v>Dienstag</v>
      </c>
      <c r="C16" s="90" t="str">
        <f t="shared" si="1"/>
        <v>Bitte auswählen</v>
      </c>
      <c r="D16" s="90"/>
      <c r="E16" s="91"/>
      <c r="F16" s="91"/>
      <c r="G16" s="91"/>
      <c r="H16" s="91"/>
      <c r="I16" s="79" t="str">
        <f t="shared" ca="1" si="2"/>
        <v/>
      </c>
      <c r="J16" s="79" t="str">
        <f t="shared" ca="1" si="3"/>
        <v/>
      </c>
      <c r="K16" s="79" t="str">
        <f ca="1">IF(I16="","",IF(AND(I16&lt;&gt;"",J16="",I16&gt;=Personalstamm!$D$20),Personalstamm!$E$20,IF(AND(I16&lt;&gt;"",J16="",I16&gt;=Personalstamm!$D$19),Personalstamm!$E$19,IF(AND(I16&lt;&gt;"",J16&lt;Personalstamm!$E$20,I16&gt;=Personalstamm!$D$20),Personalstamm!$E$20-J16,IF(AND(I16&lt;&gt;"",J16&lt;Personalstamm!E$19,I16&gt;=Personalstamm!$D$19),Personalstamm!$E$19-J16,0)))))</f>
        <v/>
      </c>
      <c r="L16" s="79" t="str">
        <f t="shared" ca="1" si="4"/>
        <v/>
      </c>
      <c r="M16" s="93" t="str">
        <f t="shared" si="5"/>
        <v/>
      </c>
      <c r="N16" s="79" t="str">
        <f>IF(OR(M16="",M16="Bitte auswählen"),"",IF(M16="Feiertag",T16*U16,IF(M16="Gleittag",0,VLOOKUP(B16,Personalstamm!$D$8:$F$14,3,FALSE))))</f>
        <v/>
      </c>
      <c r="O16" s="79">
        <f>VLOOKUP(B16,Personalstamm!$D$8:$E$14,2,FALSE)</f>
        <v>8</v>
      </c>
      <c r="P16" s="79" t="str">
        <f t="shared" ca="1" si="6"/>
        <v/>
      </c>
      <c r="Q16" s="65">
        <f t="shared" ca="1" si="9"/>
        <v>0</v>
      </c>
      <c r="R16" s="49"/>
      <c r="S16" s="69" t="str">
        <f>IF(COUNTIF(Allgemein!$H$8:$H$45,A16)&gt;0,"Feiertag","")</f>
        <v/>
      </c>
      <c r="T16" s="97" t="str">
        <f>IFERROR(VLOOKUP(A16,Allgemein!$H$8:$I$45,2,FALSE),"")</f>
        <v/>
      </c>
      <c r="U16" s="97">
        <f>VLOOKUP(B16,Personalstamm!$D$8:$F$14,3,FALSE)</f>
        <v>8</v>
      </c>
      <c r="V16" s="97" t="str">
        <f t="shared" si="7"/>
        <v/>
      </c>
      <c r="W16" s="69" t="str">
        <f t="shared" ca="1" si="8"/>
        <v/>
      </c>
      <c r="X16" s="49"/>
      <c r="Y16" s="49"/>
      <c r="Z16" s="49"/>
      <c r="AA16" s="49"/>
    </row>
    <row r="17" spans="1:27" s="21" customFormat="1" ht="15" customHeight="1" x14ac:dyDescent="0.3">
      <c r="A17" s="39">
        <v>46120</v>
      </c>
      <c r="B17" s="89" t="str">
        <f t="shared" si="0"/>
        <v>Mittwoch</v>
      </c>
      <c r="C17" s="90" t="str">
        <f t="shared" si="1"/>
        <v>Bitte auswählen</v>
      </c>
      <c r="D17" s="90"/>
      <c r="E17" s="91"/>
      <c r="F17" s="91"/>
      <c r="G17" s="91"/>
      <c r="H17" s="91"/>
      <c r="I17" s="79" t="str">
        <f t="shared" ca="1" si="2"/>
        <v/>
      </c>
      <c r="J17" s="79" t="str">
        <f t="shared" ca="1" si="3"/>
        <v/>
      </c>
      <c r="K17" s="79" t="str">
        <f ca="1">IF(I17="","",IF(AND(I17&lt;&gt;"",J17="",I17&gt;=Personalstamm!$D$20),Personalstamm!$E$20,IF(AND(I17&lt;&gt;"",J17="",I17&gt;=Personalstamm!$D$19),Personalstamm!$E$19,IF(AND(I17&lt;&gt;"",J17&lt;Personalstamm!$E$20,I17&gt;=Personalstamm!$D$20),Personalstamm!$E$20-J17,IF(AND(I17&lt;&gt;"",J17&lt;Personalstamm!E$19,I17&gt;=Personalstamm!$D$19),Personalstamm!$E$19-J17,0)))))</f>
        <v/>
      </c>
      <c r="L17" s="79" t="str">
        <f t="shared" ca="1" si="4"/>
        <v/>
      </c>
      <c r="M17" s="93" t="str">
        <f t="shared" si="5"/>
        <v/>
      </c>
      <c r="N17" s="79" t="str">
        <f>IF(OR(M17="",M17="Bitte auswählen"),"",IF(M17="Feiertag",T17*U17,IF(M17="Gleittag",0,VLOOKUP(B17,Personalstamm!$D$8:$F$14,3,FALSE))))</f>
        <v/>
      </c>
      <c r="O17" s="79">
        <f>VLOOKUP(B17,Personalstamm!$D$8:$E$14,2,FALSE)</f>
        <v>8</v>
      </c>
      <c r="P17" s="79" t="str">
        <f t="shared" ca="1" si="6"/>
        <v/>
      </c>
      <c r="Q17" s="65">
        <f t="shared" ca="1" si="9"/>
        <v>0</v>
      </c>
      <c r="R17" s="49"/>
      <c r="S17" s="69" t="str">
        <f>IF(COUNTIF(Allgemein!$H$8:$H$45,A17)&gt;0,"Feiertag","")</f>
        <v/>
      </c>
      <c r="T17" s="97" t="str">
        <f>IFERROR(VLOOKUP(A17,Allgemein!$H$8:$I$45,2,FALSE),"")</f>
        <v/>
      </c>
      <c r="U17" s="97">
        <f>VLOOKUP(B17,Personalstamm!$D$8:$F$14,3,FALSE)</f>
        <v>8</v>
      </c>
      <c r="V17" s="97" t="str">
        <f t="shared" si="7"/>
        <v/>
      </c>
      <c r="W17" s="69" t="str">
        <f t="shared" ca="1" si="8"/>
        <v/>
      </c>
      <c r="X17" s="49"/>
      <c r="Y17" s="49"/>
      <c r="Z17" s="49"/>
      <c r="AA17" s="49"/>
    </row>
    <row r="18" spans="1:27" s="21" customFormat="1" ht="15" customHeight="1" x14ac:dyDescent="0.3">
      <c r="A18" s="39">
        <v>46121</v>
      </c>
      <c r="B18" s="89" t="str">
        <f t="shared" si="0"/>
        <v>Donnerstag</v>
      </c>
      <c r="C18" s="90" t="str">
        <f t="shared" si="1"/>
        <v>Bitte auswählen</v>
      </c>
      <c r="D18" s="90"/>
      <c r="E18" s="91"/>
      <c r="F18" s="91"/>
      <c r="G18" s="91"/>
      <c r="H18" s="91"/>
      <c r="I18" s="79" t="str">
        <f t="shared" ca="1" si="2"/>
        <v/>
      </c>
      <c r="J18" s="79" t="str">
        <f t="shared" ca="1" si="3"/>
        <v/>
      </c>
      <c r="K18" s="79" t="str">
        <f ca="1">IF(I18="","",IF(AND(I18&lt;&gt;"",J18="",I18&gt;=Personalstamm!$D$20),Personalstamm!$E$20,IF(AND(I18&lt;&gt;"",J18="",I18&gt;=Personalstamm!$D$19),Personalstamm!$E$19,IF(AND(I18&lt;&gt;"",J18&lt;Personalstamm!$E$20,I18&gt;=Personalstamm!$D$20),Personalstamm!$E$20-J18,IF(AND(I18&lt;&gt;"",J18&lt;Personalstamm!E$19,I18&gt;=Personalstamm!$D$19),Personalstamm!$E$19-J18,0)))))</f>
        <v/>
      </c>
      <c r="L18" s="79" t="str">
        <f t="shared" ca="1" si="4"/>
        <v/>
      </c>
      <c r="M18" s="93" t="str">
        <f t="shared" si="5"/>
        <v/>
      </c>
      <c r="N18" s="79" t="str">
        <f>IF(OR(M18="",M18="Bitte auswählen"),"",IF(M18="Feiertag",T18*U18,IF(M18="Gleittag",0,VLOOKUP(B18,Personalstamm!$D$8:$F$14,3,FALSE))))</f>
        <v/>
      </c>
      <c r="O18" s="79">
        <f>VLOOKUP(B18,Personalstamm!$D$8:$E$14,2,FALSE)</f>
        <v>8</v>
      </c>
      <c r="P18" s="79" t="str">
        <f t="shared" ca="1" si="6"/>
        <v/>
      </c>
      <c r="Q18" s="65">
        <f t="shared" ca="1" si="9"/>
        <v>0</v>
      </c>
      <c r="R18" s="49"/>
      <c r="S18" s="69" t="str">
        <f>IF(COUNTIF(Allgemein!$H$8:$H$45,A18)&gt;0,"Feiertag","")</f>
        <v/>
      </c>
      <c r="T18" s="97" t="str">
        <f>IFERROR(VLOOKUP(A18,Allgemein!$H$8:$I$45,2,FALSE),"")</f>
        <v/>
      </c>
      <c r="U18" s="97">
        <f>VLOOKUP(B18,Personalstamm!$D$8:$F$14,3,FALSE)</f>
        <v>8</v>
      </c>
      <c r="V18" s="97" t="str">
        <f t="shared" si="7"/>
        <v/>
      </c>
      <c r="W18" s="69" t="str">
        <f t="shared" ca="1" si="8"/>
        <v/>
      </c>
      <c r="X18" s="49"/>
      <c r="Y18" s="49"/>
      <c r="Z18" s="49"/>
      <c r="AA18" s="49"/>
    </row>
    <row r="19" spans="1:27" s="21" customFormat="1" ht="15" customHeight="1" x14ac:dyDescent="0.3">
      <c r="A19" s="39">
        <v>46122</v>
      </c>
      <c r="B19" s="89" t="str">
        <f t="shared" si="0"/>
        <v>Freitag</v>
      </c>
      <c r="C19" s="90" t="str">
        <f t="shared" si="1"/>
        <v>Bitte auswählen</v>
      </c>
      <c r="D19" s="90"/>
      <c r="E19" s="91"/>
      <c r="F19" s="91"/>
      <c r="G19" s="91"/>
      <c r="H19" s="91"/>
      <c r="I19" s="79" t="str">
        <f t="shared" ca="1" si="2"/>
        <v/>
      </c>
      <c r="J19" s="79" t="str">
        <f t="shared" ca="1" si="3"/>
        <v/>
      </c>
      <c r="K19" s="79" t="str">
        <f ca="1">IF(I19="","",IF(AND(I19&lt;&gt;"",J19="",I19&gt;=Personalstamm!$D$20),Personalstamm!$E$20,IF(AND(I19&lt;&gt;"",J19="",I19&gt;=Personalstamm!$D$19),Personalstamm!$E$19,IF(AND(I19&lt;&gt;"",J19&lt;Personalstamm!$E$20,I19&gt;=Personalstamm!$D$20),Personalstamm!$E$20-J19,IF(AND(I19&lt;&gt;"",J19&lt;Personalstamm!E$19,I19&gt;=Personalstamm!$D$19),Personalstamm!$E$19-J19,0)))))</f>
        <v/>
      </c>
      <c r="L19" s="79" t="str">
        <f t="shared" ca="1" si="4"/>
        <v/>
      </c>
      <c r="M19" s="93" t="str">
        <f t="shared" si="5"/>
        <v/>
      </c>
      <c r="N19" s="79" t="str">
        <f>IF(OR(M19="",M19="Bitte auswählen"),"",IF(M19="Feiertag",T19*U19,IF(M19="Gleittag",0,VLOOKUP(B19,Personalstamm!$D$8:$F$14,3,FALSE))))</f>
        <v/>
      </c>
      <c r="O19" s="79">
        <f>VLOOKUP(B19,Personalstamm!$D$8:$E$14,2,FALSE)</f>
        <v>8</v>
      </c>
      <c r="P19" s="79" t="str">
        <f t="shared" ca="1" si="6"/>
        <v/>
      </c>
      <c r="Q19" s="65">
        <f t="shared" ca="1" si="9"/>
        <v>0</v>
      </c>
      <c r="R19" s="49"/>
      <c r="S19" s="69" t="str">
        <f>IF(COUNTIF(Allgemein!$H$8:$H$45,A19)&gt;0,"Feiertag","")</f>
        <v/>
      </c>
      <c r="T19" s="97" t="str">
        <f>IFERROR(VLOOKUP(A19,Allgemein!$H$8:$I$45,2,FALSE),"")</f>
        <v/>
      </c>
      <c r="U19" s="97">
        <f>VLOOKUP(B19,Personalstamm!$D$8:$F$14,3,FALSE)</f>
        <v>8</v>
      </c>
      <c r="V19" s="97" t="str">
        <f t="shared" si="7"/>
        <v/>
      </c>
      <c r="W19" s="69" t="str">
        <f t="shared" ca="1" si="8"/>
        <v/>
      </c>
      <c r="X19" s="49"/>
      <c r="Y19" s="49"/>
      <c r="Z19" s="49"/>
      <c r="AA19" s="49"/>
    </row>
    <row r="20" spans="1:27" s="21" customFormat="1" ht="15" customHeight="1" x14ac:dyDescent="0.3">
      <c r="A20" s="39">
        <v>46123</v>
      </c>
      <c r="B20" s="89" t="str">
        <f t="shared" si="0"/>
        <v>Samstag</v>
      </c>
      <c r="C20" s="90" t="str">
        <f t="shared" si="1"/>
        <v>Wochenende</v>
      </c>
      <c r="D20" s="90"/>
      <c r="E20" s="91"/>
      <c r="F20" s="91"/>
      <c r="G20" s="91"/>
      <c r="H20" s="91"/>
      <c r="I20" s="79" t="str">
        <f t="shared" ca="1" si="2"/>
        <v/>
      </c>
      <c r="J20" s="79" t="str">
        <f t="shared" ca="1" si="3"/>
        <v/>
      </c>
      <c r="K20" s="79" t="str">
        <f ca="1">IF(I20="","",IF(AND(I20&lt;&gt;"",J20="",I20&gt;=Personalstamm!$D$20),Personalstamm!$E$20,IF(AND(I20&lt;&gt;"",J20="",I20&gt;=Personalstamm!$D$19),Personalstamm!$E$19,IF(AND(I20&lt;&gt;"",J20&lt;Personalstamm!$E$20,I20&gt;=Personalstamm!$D$20),Personalstamm!$E$20-J20,IF(AND(I20&lt;&gt;"",J20&lt;Personalstamm!E$19,I20&gt;=Personalstamm!$D$19),Personalstamm!$E$19-J20,0)))))</f>
        <v/>
      </c>
      <c r="L20" s="79" t="str">
        <f t="shared" ca="1" si="4"/>
        <v/>
      </c>
      <c r="M20" s="93" t="str">
        <f t="shared" si="5"/>
        <v/>
      </c>
      <c r="N20" s="79" t="str">
        <f>IF(OR(M20="",M20="Bitte auswählen"),"",IF(M20="Feiertag",T20*U20,IF(M20="Gleittag",0,VLOOKUP(B20,Personalstamm!$D$8:$F$14,3,FALSE))))</f>
        <v/>
      </c>
      <c r="O20" s="79">
        <f>VLOOKUP(B20,Personalstamm!$D$8:$E$14,2,FALSE)</f>
        <v>0</v>
      </c>
      <c r="P20" s="79" t="str">
        <f t="shared" ca="1" si="6"/>
        <v/>
      </c>
      <c r="Q20" s="65">
        <f t="shared" ca="1" si="9"/>
        <v>0</v>
      </c>
      <c r="R20" s="49"/>
      <c r="S20" s="69" t="str">
        <f>IF(COUNTIF(Allgemein!$H$8:$H$45,A20)&gt;0,"Feiertag","")</f>
        <v/>
      </c>
      <c r="T20" s="97" t="str">
        <f>IFERROR(VLOOKUP(A20,Allgemein!$H$8:$I$45,2,FALSE),"")</f>
        <v/>
      </c>
      <c r="U20" s="97">
        <f>VLOOKUP(B20,Personalstamm!$D$8:$F$14,3,FALSE)</f>
        <v>0</v>
      </c>
      <c r="V20" s="97" t="str">
        <f t="shared" si="7"/>
        <v/>
      </c>
      <c r="W20" s="69" t="str">
        <f t="shared" ca="1" si="8"/>
        <v/>
      </c>
      <c r="X20" s="49"/>
      <c r="Y20" s="49"/>
      <c r="Z20" s="49"/>
      <c r="AA20" s="49"/>
    </row>
    <row r="21" spans="1:27" s="21" customFormat="1" ht="15" customHeight="1" x14ac:dyDescent="0.3">
      <c r="A21" s="39">
        <v>46124</v>
      </c>
      <c r="B21" s="89" t="str">
        <f t="shared" si="0"/>
        <v>Sonntag</v>
      </c>
      <c r="C21" s="90" t="str">
        <f t="shared" si="1"/>
        <v>Wochenende</v>
      </c>
      <c r="D21" s="90"/>
      <c r="E21" s="91"/>
      <c r="F21" s="91"/>
      <c r="G21" s="91"/>
      <c r="H21" s="91"/>
      <c r="I21" s="79" t="str">
        <f t="shared" ca="1" si="2"/>
        <v/>
      </c>
      <c r="J21" s="79" t="str">
        <f t="shared" ca="1" si="3"/>
        <v/>
      </c>
      <c r="K21" s="79" t="str">
        <f ca="1">IF(I21="","",IF(AND(I21&lt;&gt;"",J21="",I21&gt;=Personalstamm!$D$20),Personalstamm!$E$20,IF(AND(I21&lt;&gt;"",J21="",I21&gt;=Personalstamm!$D$19),Personalstamm!$E$19,IF(AND(I21&lt;&gt;"",J21&lt;Personalstamm!$E$20,I21&gt;=Personalstamm!$D$20),Personalstamm!$E$20-J21,IF(AND(I21&lt;&gt;"",J21&lt;Personalstamm!E$19,I21&gt;=Personalstamm!$D$19),Personalstamm!$E$19-J21,0)))))</f>
        <v/>
      </c>
      <c r="L21" s="79" t="str">
        <f t="shared" ca="1" si="4"/>
        <v/>
      </c>
      <c r="M21" s="93" t="str">
        <f t="shared" si="5"/>
        <v/>
      </c>
      <c r="N21" s="79" t="str">
        <f>IF(OR(M21="",M21="Bitte auswählen"),"",IF(M21="Feiertag",T21*U21,IF(M21="Gleittag",0,VLOOKUP(B21,Personalstamm!$D$8:$F$14,3,FALSE))))</f>
        <v/>
      </c>
      <c r="O21" s="79">
        <f>VLOOKUP(B21,Personalstamm!$D$8:$E$14,2,FALSE)</f>
        <v>0</v>
      </c>
      <c r="P21" s="79" t="str">
        <f t="shared" ca="1" si="6"/>
        <v/>
      </c>
      <c r="Q21" s="65">
        <f t="shared" ca="1" si="9"/>
        <v>0</v>
      </c>
      <c r="R21" s="49"/>
      <c r="S21" s="69" t="str">
        <f>IF(COUNTIF(Allgemein!$H$8:$H$45,A21)&gt;0,"Feiertag","")</f>
        <v/>
      </c>
      <c r="T21" s="97" t="str">
        <f>IFERROR(VLOOKUP(A21,Allgemein!$H$8:$I$45,2,FALSE),"")</f>
        <v/>
      </c>
      <c r="U21" s="97">
        <f>VLOOKUP(B21,Personalstamm!$D$8:$F$14,3,FALSE)</f>
        <v>0</v>
      </c>
      <c r="V21" s="97" t="str">
        <f t="shared" si="7"/>
        <v/>
      </c>
      <c r="W21" s="69" t="str">
        <f t="shared" ca="1" si="8"/>
        <v/>
      </c>
      <c r="X21" s="49"/>
      <c r="Y21" s="49"/>
      <c r="Z21" s="49"/>
      <c r="AA21" s="49"/>
    </row>
    <row r="22" spans="1:27" s="21" customFormat="1" ht="15" customHeight="1" x14ac:dyDescent="0.3">
      <c r="A22" s="39">
        <v>46125</v>
      </c>
      <c r="B22" s="89" t="str">
        <f t="shared" si="0"/>
        <v>Montag</v>
      </c>
      <c r="C22" s="90" t="str">
        <f t="shared" si="1"/>
        <v>Bitte auswählen</v>
      </c>
      <c r="D22" s="90"/>
      <c r="E22" s="91"/>
      <c r="F22" s="91"/>
      <c r="G22" s="91"/>
      <c r="H22" s="91"/>
      <c r="I22" s="79" t="str">
        <f t="shared" ca="1" si="2"/>
        <v/>
      </c>
      <c r="J22" s="79" t="str">
        <f t="shared" ca="1" si="3"/>
        <v/>
      </c>
      <c r="K22" s="79" t="str">
        <f ca="1">IF(I22="","",IF(AND(I22&lt;&gt;"",J22="",I22&gt;=Personalstamm!$D$20),Personalstamm!$E$20,IF(AND(I22&lt;&gt;"",J22="",I22&gt;=Personalstamm!$D$19),Personalstamm!$E$19,IF(AND(I22&lt;&gt;"",J22&lt;Personalstamm!$E$20,I22&gt;=Personalstamm!$D$20),Personalstamm!$E$20-J22,IF(AND(I22&lt;&gt;"",J22&lt;Personalstamm!E$19,I22&gt;=Personalstamm!$D$19),Personalstamm!$E$19-J22,0)))))</f>
        <v/>
      </c>
      <c r="L22" s="79" t="str">
        <f t="shared" ca="1" si="4"/>
        <v/>
      </c>
      <c r="M22" s="93" t="str">
        <f t="shared" si="5"/>
        <v/>
      </c>
      <c r="N22" s="79" t="str">
        <f>IF(OR(M22="",M22="Bitte auswählen"),"",IF(M22="Feiertag",T22*U22,IF(M22="Gleittag",0,VLOOKUP(B22,Personalstamm!$D$8:$F$14,3,FALSE))))</f>
        <v/>
      </c>
      <c r="O22" s="79">
        <f>VLOOKUP(B22,Personalstamm!$D$8:$E$14,2,FALSE)</f>
        <v>8</v>
      </c>
      <c r="P22" s="79" t="str">
        <f t="shared" ca="1" si="6"/>
        <v/>
      </c>
      <c r="Q22" s="65">
        <f t="shared" ca="1" si="9"/>
        <v>0</v>
      </c>
      <c r="R22" s="49"/>
      <c r="S22" s="69" t="str">
        <f>IF(COUNTIF(Allgemein!$H$8:$H$45,A22)&gt;0,"Feiertag","")</f>
        <v/>
      </c>
      <c r="T22" s="97" t="str">
        <f>IFERROR(VLOOKUP(A22,Allgemein!$H$8:$I$45,2,FALSE),"")</f>
        <v/>
      </c>
      <c r="U22" s="97">
        <f>VLOOKUP(B22,Personalstamm!$D$8:$F$14,3,FALSE)</f>
        <v>8</v>
      </c>
      <c r="V22" s="97" t="str">
        <f t="shared" si="7"/>
        <v/>
      </c>
      <c r="W22" s="69" t="str">
        <f t="shared" ca="1" si="8"/>
        <v/>
      </c>
      <c r="X22" s="49"/>
      <c r="Y22" s="49"/>
      <c r="Z22" s="49"/>
      <c r="AA22" s="49"/>
    </row>
    <row r="23" spans="1:27" s="21" customFormat="1" ht="15" customHeight="1" x14ac:dyDescent="0.3">
      <c r="A23" s="39">
        <v>46126</v>
      </c>
      <c r="B23" s="89" t="str">
        <f t="shared" si="0"/>
        <v>Dienstag</v>
      </c>
      <c r="C23" s="90" t="str">
        <f t="shared" si="1"/>
        <v>Bitte auswählen</v>
      </c>
      <c r="D23" s="90"/>
      <c r="E23" s="91"/>
      <c r="F23" s="91"/>
      <c r="G23" s="91"/>
      <c r="H23" s="91"/>
      <c r="I23" s="79" t="str">
        <f t="shared" ca="1" si="2"/>
        <v/>
      </c>
      <c r="J23" s="79" t="str">
        <f t="shared" ca="1" si="3"/>
        <v/>
      </c>
      <c r="K23" s="79" t="str">
        <f ca="1">IF(I23="","",IF(AND(I23&lt;&gt;"",J23="",I23&gt;=Personalstamm!$D$20),Personalstamm!$E$20,IF(AND(I23&lt;&gt;"",J23="",I23&gt;=Personalstamm!$D$19),Personalstamm!$E$19,IF(AND(I23&lt;&gt;"",J23&lt;Personalstamm!$E$20,I23&gt;=Personalstamm!$D$20),Personalstamm!$E$20-J23,IF(AND(I23&lt;&gt;"",J23&lt;Personalstamm!E$19,I23&gt;=Personalstamm!$D$19),Personalstamm!$E$19-J23,0)))))</f>
        <v/>
      </c>
      <c r="L23" s="79" t="str">
        <f t="shared" ca="1" si="4"/>
        <v/>
      </c>
      <c r="M23" s="93" t="str">
        <f t="shared" si="5"/>
        <v/>
      </c>
      <c r="N23" s="79" t="str">
        <f>IF(OR(M23="",M23="Bitte auswählen"),"",IF(M23="Feiertag",T23*U23,IF(M23="Gleittag",0,VLOOKUP(B23,Personalstamm!$D$8:$F$14,3,FALSE))))</f>
        <v/>
      </c>
      <c r="O23" s="79">
        <f>VLOOKUP(B23,Personalstamm!$D$8:$E$14,2,FALSE)</f>
        <v>8</v>
      </c>
      <c r="P23" s="79" t="str">
        <f t="shared" ca="1" si="6"/>
        <v/>
      </c>
      <c r="Q23" s="65">
        <f t="shared" ca="1" si="9"/>
        <v>0</v>
      </c>
      <c r="R23" s="49"/>
      <c r="S23" s="69" t="str">
        <f>IF(COUNTIF(Allgemein!$H$8:$H$45,A23)&gt;0,"Feiertag","")</f>
        <v/>
      </c>
      <c r="T23" s="97" t="str">
        <f>IFERROR(VLOOKUP(A23,Allgemein!$H$8:$I$45,2,FALSE),"")</f>
        <v/>
      </c>
      <c r="U23" s="97">
        <f>VLOOKUP(B23,Personalstamm!$D$8:$F$14,3,FALSE)</f>
        <v>8</v>
      </c>
      <c r="V23" s="97" t="str">
        <f t="shared" si="7"/>
        <v/>
      </c>
      <c r="W23" s="69" t="str">
        <f t="shared" ca="1" si="8"/>
        <v/>
      </c>
      <c r="X23" s="49"/>
      <c r="Y23" s="49"/>
      <c r="Z23" s="49"/>
      <c r="AA23" s="49"/>
    </row>
    <row r="24" spans="1:27" s="21" customFormat="1" ht="15" customHeight="1" x14ac:dyDescent="0.3">
      <c r="A24" s="39">
        <v>46127</v>
      </c>
      <c r="B24" s="89" t="str">
        <f t="shared" si="0"/>
        <v>Mittwoch</v>
      </c>
      <c r="C24" s="90" t="str">
        <f t="shared" si="1"/>
        <v>Bitte auswählen</v>
      </c>
      <c r="D24" s="90"/>
      <c r="E24" s="91"/>
      <c r="F24" s="91"/>
      <c r="G24" s="91"/>
      <c r="H24" s="91"/>
      <c r="I24" s="79" t="str">
        <f t="shared" ca="1" si="2"/>
        <v/>
      </c>
      <c r="J24" s="79" t="str">
        <f t="shared" ca="1" si="3"/>
        <v/>
      </c>
      <c r="K24" s="79" t="str">
        <f ca="1">IF(I24="","",IF(AND(I24&lt;&gt;"",J24="",I24&gt;=Personalstamm!$D$20),Personalstamm!$E$20,IF(AND(I24&lt;&gt;"",J24="",I24&gt;=Personalstamm!$D$19),Personalstamm!$E$19,IF(AND(I24&lt;&gt;"",J24&lt;Personalstamm!$E$20,I24&gt;=Personalstamm!$D$20),Personalstamm!$E$20-J24,IF(AND(I24&lt;&gt;"",J24&lt;Personalstamm!E$19,I24&gt;=Personalstamm!$D$19),Personalstamm!$E$19-J24,0)))))</f>
        <v/>
      </c>
      <c r="L24" s="79" t="str">
        <f t="shared" ca="1" si="4"/>
        <v/>
      </c>
      <c r="M24" s="93" t="str">
        <f t="shared" si="5"/>
        <v/>
      </c>
      <c r="N24" s="79" t="str">
        <f>IF(OR(M24="",M24="Bitte auswählen"),"",IF(M24="Feiertag",T24*U24,IF(M24="Gleittag",0,VLOOKUP(B24,Personalstamm!$D$8:$F$14,3,FALSE))))</f>
        <v/>
      </c>
      <c r="O24" s="79">
        <f>VLOOKUP(B24,Personalstamm!$D$8:$E$14,2,FALSE)</f>
        <v>8</v>
      </c>
      <c r="P24" s="79" t="str">
        <f t="shared" ca="1" si="6"/>
        <v/>
      </c>
      <c r="Q24" s="65">
        <f t="shared" ca="1" si="9"/>
        <v>0</v>
      </c>
      <c r="R24" s="49"/>
      <c r="S24" s="69" t="str">
        <f>IF(COUNTIF(Allgemein!$H$8:$H$45,A24)&gt;0,"Feiertag","")</f>
        <v/>
      </c>
      <c r="T24" s="97" t="str">
        <f>IFERROR(VLOOKUP(A24,Allgemein!$H$8:$I$45,2,FALSE),"")</f>
        <v/>
      </c>
      <c r="U24" s="97">
        <f>VLOOKUP(B24,Personalstamm!$D$8:$F$14,3,FALSE)</f>
        <v>8</v>
      </c>
      <c r="V24" s="97" t="str">
        <f t="shared" si="7"/>
        <v/>
      </c>
      <c r="W24" s="69" t="str">
        <f t="shared" ca="1" si="8"/>
        <v/>
      </c>
      <c r="X24" s="49"/>
      <c r="Y24" s="49"/>
      <c r="Z24" s="49"/>
      <c r="AA24" s="49"/>
    </row>
    <row r="25" spans="1:27" s="21" customFormat="1" ht="15" customHeight="1" x14ac:dyDescent="0.3">
      <c r="A25" s="39">
        <v>46128</v>
      </c>
      <c r="B25" s="89" t="str">
        <f t="shared" si="0"/>
        <v>Donnerstag</v>
      </c>
      <c r="C25" s="90" t="str">
        <f t="shared" si="1"/>
        <v>Bitte auswählen</v>
      </c>
      <c r="D25" s="90"/>
      <c r="E25" s="91"/>
      <c r="F25" s="91"/>
      <c r="G25" s="91"/>
      <c r="H25" s="91"/>
      <c r="I25" s="79" t="str">
        <f t="shared" ca="1" si="2"/>
        <v/>
      </c>
      <c r="J25" s="79" t="str">
        <f t="shared" ca="1" si="3"/>
        <v/>
      </c>
      <c r="K25" s="79" t="str">
        <f ca="1">IF(I25="","",IF(AND(I25&lt;&gt;"",J25="",I25&gt;=Personalstamm!$D$20),Personalstamm!$E$20,IF(AND(I25&lt;&gt;"",J25="",I25&gt;=Personalstamm!$D$19),Personalstamm!$E$19,IF(AND(I25&lt;&gt;"",J25&lt;Personalstamm!$E$20,I25&gt;=Personalstamm!$D$20),Personalstamm!$E$20-J25,IF(AND(I25&lt;&gt;"",J25&lt;Personalstamm!E$19,I25&gt;=Personalstamm!$D$19),Personalstamm!$E$19-J25,0)))))</f>
        <v/>
      </c>
      <c r="L25" s="79" t="str">
        <f t="shared" ca="1" si="4"/>
        <v/>
      </c>
      <c r="M25" s="93" t="str">
        <f t="shared" si="5"/>
        <v/>
      </c>
      <c r="N25" s="79" t="str">
        <f>IF(OR(M25="",M25="Bitte auswählen"),"",IF(M25="Feiertag",T25*U25,IF(M25="Gleittag",0,VLOOKUP(B25,Personalstamm!$D$8:$F$14,3,FALSE))))</f>
        <v/>
      </c>
      <c r="O25" s="79">
        <f>VLOOKUP(B25,Personalstamm!$D$8:$E$14,2,FALSE)</f>
        <v>8</v>
      </c>
      <c r="P25" s="79" t="str">
        <f t="shared" ca="1" si="6"/>
        <v/>
      </c>
      <c r="Q25" s="65">
        <f t="shared" ca="1" si="9"/>
        <v>0</v>
      </c>
      <c r="R25" s="49"/>
      <c r="S25" s="69" t="str">
        <f>IF(COUNTIF(Allgemein!$H$8:$H$45,A25)&gt;0,"Feiertag","")</f>
        <v/>
      </c>
      <c r="T25" s="97" t="str">
        <f>IFERROR(VLOOKUP(A25,Allgemein!$H$8:$I$45,2,FALSE),"")</f>
        <v/>
      </c>
      <c r="U25" s="97">
        <f>VLOOKUP(B25,Personalstamm!$D$8:$F$14,3,FALSE)</f>
        <v>8</v>
      </c>
      <c r="V25" s="97" t="str">
        <f t="shared" si="7"/>
        <v/>
      </c>
      <c r="W25" s="69" t="str">
        <f t="shared" ca="1" si="8"/>
        <v/>
      </c>
      <c r="X25" s="49"/>
      <c r="Y25" s="49"/>
      <c r="Z25" s="49"/>
      <c r="AA25" s="49"/>
    </row>
    <row r="26" spans="1:27" s="21" customFormat="1" ht="15" customHeight="1" x14ac:dyDescent="0.3">
      <c r="A26" s="39">
        <v>46129</v>
      </c>
      <c r="B26" s="89" t="str">
        <f t="shared" si="0"/>
        <v>Freitag</v>
      </c>
      <c r="C26" s="90" t="str">
        <f t="shared" si="1"/>
        <v>Bitte auswählen</v>
      </c>
      <c r="D26" s="90"/>
      <c r="E26" s="91"/>
      <c r="F26" s="91"/>
      <c r="G26" s="91"/>
      <c r="H26" s="91"/>
      <c r="I26" s="79" t="str">
        <f t="shared" ca="1" si="2"/>
        <v/>
      </c>
      <c r="J26" s="79" t="str">
        <f t="shared" ca="1" si="3"/>
        <v/>
      </c>
      <c r="K26" s="79" t="str">
        <f ca="1">IF(I26="","",IF(AND(I26&lt;&gt;"",J26="",I26&gt;=Personalstamm!$D$20),Personalstamm!$E$20,IF(AND(I26&lt;&gt;"",J26="",I26&gt;=Personalstamm!$D$19),Personalstamm!$E$19,IF(AND(I26&lt;&gt;"",J26&lt;Personalstamm!$E$20,I26&gt;=Personalstamm!$D$20),Personalstamm!$E$20-J26,IF(AND(I26&lt;&gt;"",J26&lt;Personalstamm!E$19,I26&gt;=Personalstamm!$D$19),Personalstamm!$E$19-J26,0)))))</f>
        <v/>
      </c>
      <c r="L26" s="79" t="str">
        <f t="shared" ca="1" si="4"/>
        <v/>
      </c>
      <c r="M26" s="93" t="str">
        <f t="shared" si="5"/>
        <v/>
      </c>
      <c r="N26" s="79" t="str">
        <f>IF(OR(M26="",M26="Bitte auswählen"),"",IF(M26="Feiertag",T26*U26,IF(M26="Gleittag",0,VLOOKUP(B26,Personalstamm!$D$8:$F$14,3,FALSE))))</f>
        <v/>
      </c>
      <c r="O26" s="79">
        <f>VLOOKUP(B26,Personalstamm!$D$8:$E$14,2,FALSE)</f>
        <v>8</v>
      </c>
      <c r="P26" s="79" t="str">
        <f t="shared" ca="1" si="6"/>
        <v/>
      </c>
      <c r="Q26" s="65">
        <f t="shared" ca="1" si="9"/>
        <v>0</v>
      </c>
      <c r="R26" s="49"/>
      <c r="S26" s="69" t="str">
        <f>IF(COUNTIF(Allgemein!$H$8:$H$45,A26)&gt;0,"Feiertag","")</f>
        <v/>
      </c>
      <c r="T26" s="97" t="str">
        <f>IFERROR(VLOOKUP(A26,Allgemein!$H$8:$I$45,2,FALSE),"")</f>
        <v/>
      </c>
      <c r="U26" s="97">
        <f>VLOOKUP(B26,Personalstamm!$D$8:$F$14,3,FALSE)</f>
        <v>8</v>
      </c>
      <c r="V26" s="97" t="str">
        <f t="shared" si="7"/>
        <v/>
      </c>
      <c r="W26" s="69" t="str">
        <f t="shared" ca="1" si="8"/>
        <v/>
      </c>
      <c r="X26" s="49"/>
      <c r="Y26" s="49"/>
      <c r="Z26" s="49"/>
      <c r="AA26" s="49"/>
    </row>
    <row r="27" spans="1:27" s="21" customFormat="1" ht="15" customHeight="1" x14ac:dyDescent="0.3">
      <c r="A27" s="39">
        <v>46130</v>
      </c>
      <c r="B27" s="89" t="str">
        <f t="shared" si="0"/>
        <v>Samstag</v>
      </c>
      <c r="C27" s="90" t="str">
        <f t="shared" si="1"/>
        <v>Wochenende</v>
      </c>
      <c r="D27" s="90"/>
      <c r="E27" s="91"/>
      <c r="F27" s="91"/>
      <c r="G27" s="91"/>
      <c r="H27" s="91"/>
      <c r="I27" s="79" t="str">
        <f t="shared" ca="1" si="2"/>
        <v/>
      </c>
      <c r="J27" s="79" t="str">
        <f t="shared" ca="1" si="3"/>
        <v/>
      </c>
      <c r="K27" s="79" t="str">
        <f ca="1">IF(I27="","",IF(AND(I27&lt;&gt;"",J27="",I27&gt;=Personalstamm!$D$20),Personalstamm!$E$20,IF(AND(I27&lt;&gt;"",J27="",I27&gt;=Personalstamm!$D$19),Personalstamm!$E$19,IF(AND(I27&lt;&gt;"",J27&lt;Personalstamm!$E$20,I27&gt;=Personalstamm!$D$20),Personalstamm!$E$20-J27,IF(AND(I27&lt;&gt;"",J27&lt;Personalstamm!E$19,I27&gt;=Personalstamm!$D$19),Personalstamm!$E$19-J27,0)))))</f>
        <v/>
      </c>
      <c r="L27" s="79" t="str">
        <f t="shared" ca="1" si="4"/>
        <v/>
      </c>
      <c r="M27" s="93" t="str">
        <f t="shared" si="5"/>
        <v/>
      </c>
      <c r="N27" s="79" t="str">
        <f>IF(OR(M27="",M27="Bitte auswählen"),"",IF(M27="Feiertag",T27*U27,IF(M27="Gleittag",0,VLOOKUP(B27,Personalstamm!$D$8:$F$14,3,FALSE))))</f>
        <v/>
      </c>
      <c r="O27" s="79">
        <f>VLOOKUP(B27,Personalstamm!$D$8:$E$14,2,FALSE)</f>
        <v>0</v>
      </c>
      <c r="P27" s="79" t="str">
        <f t="shared" ca="1" si="6"/>
        <v/>
      </c>
      <c r="Q27" s="65">
        <f t="shared" ca="1" si="9"/>
        <v>0</v>
      </c>
      <c r="R27" s="49"/>
      <c r="S27" s="69" t="str">
        <f>IF(COUNTIF(Allgemein!$H$8:$H$45,A27)&gt;0,"Feiertag","")</f>
        <v/>
      </c>
      <c r="T27" s="97" t="str">
        <f>IFERROR(VLOOKUP(A27,Allgemein!$H$8:$I$45,2,FALSE),"")</f>
        <v/>
      </c>
      <c r="U27" s="97">
        <f>VLOOKUP(B27,Personalstamm!$D$8:$F$14,3,FALSE)</f>
        <v>0</v>
      </c>
      <c r="V27" s="97" t="str">
        <f t="shared" si="7"/>
        <v/>
      </c>
      <c r="W27" s="69" t="str">
        <f t="shared" ca="1" si="8"/>
        <v/>
      </c>
      <c r="X27" s="49"/>
      <c r="Y27" s="49"/>
      <c r="Z27" s="49"/>
      <c r="AA27" s="49"/>
    </row>
    <row r="28" spans="1:27" s="21" customFormat="1" ht="15" customHeight="1" x14ac:dyDescent="0.3">
      <c r="A28" s="39">
        <v>46131</v>
      </c>
      <c r="B28" s="89" t="str">
        <f t="shared" si="0"/>
        <v>Sonntag</v>
      </c>
      <c r="C28" s="90" t="str">
        <f t="shared" si="1"/>
        <v>Wochenende</v>
      </c>
      <c r="D28" s="90"/>
      <c r="E28" s="91"/>
      <c r="F28" s="91"/>
      <c r="G28" s="91"/>
      <c r="H28" s="91"/>
      <c r="I28" s="79" t="str">
        <f t="shared" ca="1" si="2"/>
        <v/>
      </c>
      <c r="J28" s="79" t="str">
        <f t="shared" ca="1" si="3"/>
        <v/>
      </c>
      <c r="K28" s="79" t="str">
        <f ca="1">IF(I28="","",IF(AND(I28&lt;&gt;"",J28="",I28&gt;=Personalstamm!$D$20),Personalstamm!$E$20,IF(AND(I28&lt;&gt;"",J28="",I28&gt;=Personalstamm!$D$19),Personalstamm!$E$19,IF(AND(I28&lt;&gt;"",J28&lt;Personalstamm!$E$20,I28&gt;=Personalstamm!$D$20),Personalstamm!$E$20-J28,IF(AND(I28&lt;&gt;"",J28&lt;Personalstamm!E$19,I28&gt;=Personalstamm!$D$19),Personalstamm!$E$19-J28,0)))))</f>
        <v/>
      </c>
      <c r="L28" s="79" t="str">
        <f t="shared" ca="1" si="4"/>
        <v/>
      </c>
      <c r="M28" s="93" t="str">
        <f t="shared" si="5"/>
        <v/>
      </c>
      <c r="N28" s="79" t="str">
        <f>IF(OR(M28="",M28="Bitte auswählen"),"",IF(M28="Feiertag",T28*U28,IF(M28="Gleittag",0,VLOOKUP(B28,Personalstamm!$D$8:$F$14,3,FALSE))))</f>
        <v/>
      </c>
      <c r="O28" s="79">
        <f>VLOOKUP(B28,Personalstamm!$D$8:$E$14,2,FALSE)</f>
        <v>0</v>
      </c>
      <c r="P28" s="79" t="str">
        <f t="shared" ca="1" si="6"/>
        <v/>
      </c>
      <c r="Q28" s="65">
        <f t="shared" ca="1" si="9"/>
        <v>0</v>
      </c>
      <c r="R28" s="49"/>
      <c r="S28" s="69" t="str">
        <f>IF(COUNTIF(Allgemein!$H$8:$H$45,A28)&gt;0,"Feiertag","")</f>
        <v/>
      </c>
      <c r="T28" s="97" t="str">
        <f>IFERROR(VLOOKUP(A28,Allgemein!$H$8:$I$45,2,FALSE),"")</f>
        <v/>
      </c>
      <c r="U28" s="97">
        <f>VLOOKUP(B28,Personalstamm!$D$8:$F$14,3,FALSE)</f>
        <v>0</v>
      </c>
      <c r="V28" s="97" t="str">
        <f t="shared" si="7"/>
        <v/>
      </c>
      <c r="W28" s="69" t="str">
        <f t="shared" ca="1" si="8"/>
        <v/>
      </c>
      <c r="X28" s="49"/>
      <c r="Y28" s="49"/>
      <c r="Z28" s="49"/>
      <c r="AA28" s="49"/>
    </row>
    <row r="29" spans="1:27" s="21" customFormat="1" ht="15" customHeight="1" x14ac:dyDescent="0.3">
      <c r="A29" s="39">
        <v>46132</v>
      </c>
      <c r="B29" s="89" t="str">
        <f t="shared" si="0"/>
        <v>Montag</v>
      </c>
      <c r="C29" s="90" t="str">
        <f t="shared" si="1"/>
        <v>Bitte auswählen</v>
      </c>
      <c r="D29" s="90"/>
      <c r="E29" s="91"/>
      <c r="F29" s="91"/>
      <c r="G29" s="91"/>
      <c r="H29" s="91"/>
      <c r="I29" s="79" t="str">
        <f t="shared" ca="1" si="2"/>
        <v/>
      </c>
      <c r="J29" s="79" t="str">
        <f t="shared" ca="1" si="3"/>
        <v/>
      </c>
      <c r="K29" s="79" t="str">
        <f ca="1">IF(I29="","",IF(AND(I29&lt;&gt;"",J29="",I29&gt;=Personalstamm!$D$20),Personalstamm!$E$20,IF(AND(I29&lt;&gt;"",J29="",I29&gt;=Personalstamm!$D$19),Personalstamm!$E$19,IF(AND(I29&lt;&gt;"",J29&lt;Personalstamm!$E$20,I29&gt;=Personalstamm!$D$20),Personalstamm!$E$20-J29,IF(AND(I29&lt;&gt;"",J29&lt;Personalstamm!E$19,I29&gt;=Personalstamm!$D$19),Personalstamm!$E$19-J29,0)))))</f>
        <v/>
      </c>
      <c r="L29" s="79" t="str">
        <f t="shared" ca="1" si="4"/>
        <v/>
      </c>
      <c r="M29" s="93" t="str">
        <f t="shared" si="5"/>
        <v/>
      </c>
      <c r="N29" s="79" t="str">
        <f>IF(OR(M29="",M29="Bitte auswählen"),"",IF(M29="Feiertag",T29*U29,IF(M29="Gleittag",0,VLOOKUP(B29,Personalstamm!$D$8:$F$14,3,FALSE))))</f>
        <v/>
      </c>
      <c r="O29" s="79">
        <f>VLOOKUP(B29,Personalstamm!$D$8:$E$14,2,FALSE)</f>
        <v>8</v>
      </c>
      <c r="P29" s="79" t="str">
        <f t="shared" ca="1" si="6"/>
        <v/>
      </c>
      <c r="Q29" s="65">
        <f t="shared" ca="1" si="9"/>
        <v>0</v>
      </c>
      <c r="R29" s="49"/>
      <c r="S29" s="69" t="str">
        <f>IF(COUNTIF(Allgemein!$H$8:$H$45,A29)&gt;0,"Feiertag","")</f>
        <v/>
      </c>
      <c r="T29" s="97" t="str">
        <f>IFERROR(VLOOKUP(A29,Allgemein!$H$8:$I$45,2,FALSE),"")</f>
        <v/>
      </c>
      <c r="U29" s="97">
        <f>VLOOKUP(B29,Personalstamm!$D$8:$F$14,3,FALSE)</f>
        <v>8</v>
      </c>
      <c r="V29" s="97" t="str">
        <f t="shared" si="7"/>
        <v/>
      </c>
      <c r="W29" s="69" t="str">
        <f t="shared" ca="1" si="8"/>
        <v/>
      </c>
      <c r="X29" s="49"/>
      <c r="Y29" s="49"/>
      <c r="Z29" s="49"/>
      <c r="AA29" s="49"/>
    </row>
    <row r="30" spans="1:27" s="21" customFormat="1" ht="15" customHeight="1" x14ac:dyDescent="0.3">
      <c r="A30" s="39">
        <v>46133</v>
      </c>
      <c r="B30" s="89" t="str">
        <f t="shared" si="0"/>
        <v>Dienstag</v>
      </c>
      <c r="C30" s="90" t="str">
        <f t="shared" si="1"/>
        <v>Bitte auswählen</v>
      </c>
      <c r="D30" s="90"/>
      <c r="E30" s="91"/>
      <c r="F30" s="91"/>
      <c r="G30" s="91"/>
      <c r="H30" s="91"/>
      <c r="I30" s="79" t="str">
        <f t="shared" ca="1" si="2"/>
        <v/>
      </c>
      <c r="J30" s="79" t="str">
        <f t="shared" ca="1" si="3"/>
        <v/>
      </c>
      <c r="K30" s="79" t="str">
        <f ca="1">IF(I30="","",IF(AND(I30&lt;&gt;"",J30="",I30&gt;=Personalstamm!$D$20),Personalstamm!$E$20,IF(AND(I30&lt;&gt;"",J30="",I30&gt;=Personalstamm!$D$19),Personalstamm!$E$19,IF(AND(I30&lt;&gt;"",J30&lt;Personalstamm!$E$20,I30&gt;=Personalstamm!$D$20),Personalstamm!$E$20-J30,IF(AND(I30&lt;&gt;"",J30&lt;Personalstamm!E$19,I30&gt;=Personalstamm!$D$19),Personalstamm!$E$19-J30,0)))))</f>
        <v/>
      </c>
      <c r="L30" s="79" t="str">
        <f t="shared" ca="1" si="4"/>
        <v/>
      </c>
      <c r="M30" s="93" t="str">
        <f t="shared" si="5"/>
        <v/>
      </c>
      <c r="N30" s="79" t="str">
        <f>IF(OR(M30="",M30="Bitte auswählen"),"",IF(M30="Feiertag",T30*U30,IF(M30="Gleittag",0,VLOOKUP(B30,Personalstamm!$D$8:$F$14,3,FALSE))))</f>
        <v/>
      </c>
      <c r="O30" s="79">
        <f>VLOOKUP(B30,Personalstamm!$D$8:$E$14,2,FALSE)</f>
        <v>8</v>
      </c>
      <c r="P30" s="79" t="str">
        <f t="shared" ca="1" si="6"/>
        <v/>
      </c>
      <c r="Q30" s="65">
        <f t="shared" ca="1" si="9"/>
        <v>0</v>
      </c>
      <c r="R30" s="49"/>
      <c r="S30" s="69" t="str">
        <f>IF(COUNTIF(Allgemein!$H$8:$H$45,A30)&gt;0,"Feiertag","")</f>
        <v/>
      </c>
      <c r="T30" s="97" t="str">
        <f>IFERROR(VLOOKUP(A30,Allgemein!$H$8:$I$45,2,FALSE),"")</f>
        <v/>
      </c>
      <c r="U30" s="97">
        <f>VLOOKUP(B30,Personalstamm!$D$8:$F$14,3,FALSE)</f>
        <v>8</v>
      </c>
      <c r="V30" s="97" t="str">
        <f t="shared" si="7"/>
        <v/>
      </c>
      <c r="W30" s="69" t="str">
        <f t="shared" ca="1" si="8"/>
        <v/>
      </c>
      <c r="X30" s="49"/>
      <c r="Y30" s="49"/>
      <c r="Z30" s="49"/>
      <c r="AA30" s="49"/>
    </row>
    <row r="31" spans="1:27" s="21" customFormat="1" ht="15" customHeight="1" x14ac:dyDescent="0.3">
      <c r="A31" s="39">
        <v>46134</v>
      </c>
      <c r="B31" s="89" t="str">
        <f t="shared" si="0"/>
        <v>Mittwoch</v>
      </c>
      <c r="C31" s="90" t="str">
        <f t="shared" si="1"/>
        <v>Bitte auswählen</v>
      </c>
      <c r="D31" s="90"/>
      <c r="E31" s="91"/>
      <c r="F31" s="91"/>
      <c r="G31" s="91"/>
      <c r="H31" s="91"/>
      <c r="I31" s="79" t="str">
        <f t="shared" ca="1" si="2"/>
        <v/>
      </c>
      <c r="J31" s="79" t="str">
        <f t="shared" ca="1" si="3"/>
        <v/>
      </c>
      <c r="K31" s="79" t="str">
        <f ca="1">IF(I31="","",IF(AND(I31&lt;&gt;"",J31="",I31&gt;=Personalstamm!$D$20),Personalstamm!$E$20,IF(AND(I31&lt;&gt;"",J31="",I31&gt;=Personalstamm!$D$19),Personalstamm!$E$19,IF(AND(I31&lt;&gt;"",J31&lt;Personalstamm!$E$20,I31&gt;=Personalstamm!$D$20),Personalstamm!$E$20-J31,IF(AND(I31&lt;&gt;"",J31&lt;Personalstamm!E$19,I31&gt;=Personalstamm!$D$19),Personalstamm!$E$19-J31,0)))))</f>
        <v/>
      </c>
      <c r="L31" s="79" t="str">
        <f t="shared" ca="1" si="4"/>
        <v/>
      </c>
      <c r="M31" s="93" t="str">
        <f t="shared" si="5"/>
        <v/>
      </c>
      <c r="N31" s="79" t="str">
        <f>IF(OR(M31="",M31="Bitte auswählen"),"",IF(M31="Feiertag",T31*U31,IF(M31="Gleittag",0,VLOOKUP(B31,Personalstamm!$D$8:$F$14,3,FALSE))))</f>
        <v/>
      </c>
      <c r="O31" s="79">
        <f>VLOOKUP(B31,Personalstamm!$D$8:$E$14,2,FALSE)</f>
        <v>8</v>
      </c>
      <c r="P31" s="79" t="str">
        <f t="shared" ca="1" si="6"/>
        <v/>
      </c>
      <c r="Q31" s="65">
        <f t="shared" ca="1" si="9"/>
        <v>0</v>
      </c>
      <c r="R31" s="49"/>
      <c r="S31" s="69" t="str">
        <f>IF(COUNTIF(Allgemein!$H$8:$H$45,A31)&gt;0,"Feiertag","")</f>
        <v/>
      </c>
      <c r="T31" s="97" t="str">
        <f>IFERROR(VLOOKUP(A31,Allgemein!$H$8:$I$45,2,FALSE),"")</f>
        <v/>
      </c>
      <c r="U31" s="97">
        <f>VLOOKUP(B31,Personalstamm!$D$8:$F$14,3,FALSE)</f>
        <v>8</v>
      </c>
      <c r="V31" s="97" t="str">
        <f t="shared" si="7"/>
        <v/>
      </c>
      <c r="W31" s="69" t="str">
        <f t="shared" ca="1" si="8"/>
        <v/>
      </c>
      <c r="X31" s="49"/>
      <c r="Y31" s="49"/>
      <c r="Z31" s="49"/>
      <c r="AA31" s="49"/>
    </row>
    <row r="32" spans="1:27" s="21" customFormat="1" ht="15" customHeight="1" x14ac:dyDescent="0.3">
      <c r="A32" s="39">
        <v>46135</v>
      </c>
      <c r="B32" s="89" t="str">
        <f t="shared" si="0"/>
        <v>Donnerstag</v>
      </c>
      <c r="C32" s="90" t="str">
        <f t="shared" si="1"/>
        <v>Bitte auswählen</v>
      </c>
      <c r="D32" s="90"/>
      <c r="E32" s="91"/>
      <c r="F32" s="91"/>
      <c r="G32" s="91"/>
      <c r="H32" s="91"/>
      <c r="I32" s="79" t="str">
        <f t="shared" ca="1" si="2"/>
        <v/>
      </c>
      <c r="J32" s="79" t="str">
        <f t="shared" ca="1" si="3"/>
        <v/>
      </c>
      <c r="K32" s="79" t="str">
        <f ca="1">IF(I32="","",IF(AND(I32&lt;&gt;"",J32="",I32&gt;=Personalstamm!$D$20),Personalstamm!$E$20,IF(AND(I32&lt;&gt;"",J32="",I32&gt;=Personalstamm!$D$19),Personalstamm!$E$19,IF(AND(I32&lt;&gt;"",J32&lt;Personalstamm!$E$20,I32&gt;=Personalstamm!$D$20),Personalstamm!$E$20-J32,IF(AND(I32&lt;&gt;"",J32&lt;Personalstamm!E$19,I32&gt;=Personalstamm!$D$19),Personalstamm!$E$19-J32,0)))))</f>
        <v/>
      </c>
      <c r="L32" s="79" t="str">
        <f t="shared" ca="1" si="4"/>
        <v/>
      </c>
      <c r="M32" s="93" t="str">
        <f t="shared" si="5"/>
        <v/>
      </c>
      <c r="N32" s="79" t="str">
        <f>IF(OR(M32="",M32="Bitte auswählen"),"",IF(M32="Feiertag",T32*U32,IF(M32="Gleittag",0,VLOOKUP(B32,Personalstamm!$D$8:$F$14,3,FALSE))))</f>
        <v/>
      </c>
      <c r="O32" s="79">
        <f>VLOOKUP(B32,Personalstamm!$D$8:$E$14,2,FALSE)</f>
        <v>8</v>
      </c>
      <c r="P32" s="79" t="str">
        <f t="shared" ca="1" si="6"/>
        <v/>
      </c>
      <c r="Q32" s="65">
        <f t="shared" ca="1" si="9"/>
        <v>0</v>
      </c>
      <c r="R32" s="49"/>
      <c r="S32" s="69" t="str">
        <f>IF(COUNTIF(Allgemein!$H$8:$H$45,A32)&gt;0,"Feiertag","")</f>
        <v/>
      </c>
      <c r="T32" s="97" t="str">
        <f>IFERROR(VLOOKUP(A32,Allgemein!$H$8:$I$45,2,FALSE),"")</f>
        <v/>
      </c>
      <c r="U32" s="97">
        <f>VLOOKUP(B32,Personalstamm!$D$8:$F$14,3,FALSE)</f>
        <v>8</v>
      </c>
      <c r="V32" s="97" t="str">
        <f t="shared" si="7"/>
        <v/>
      </c>
      <c r="W32" s="69" t="str">
        <f t="shared" ca="1" si="8"/>
        <v/>
      </c>
      <c r="X32" s="49"/>
      <c r="Y32" s="49"/>
      <c r="Z32" s="49"/>
      <c r="AA32" s="49"/>
    </row>
    <row r="33" spans="1:27" s="21" customFormat="1" ht="15" customHeight="1" x14ac:dyDescent="0.3">
      <c r="A33" s="39">
        <v>46136</v>
      </c>
      <c r="B33" s="89" t="str">
        <f t="shared" si="0"/>
        <v>Freitag</v>
      </c>
      <c r="C33" s="90" t="str">
        <f t="shared" si="1"/>
        <v>Bitte auswählen</v>
      </c>
      <c r="D33" s="90"/>
      <c r="E33" s="91"/>
      <c r="F33" s="91"/>
      <c r="G33" s="91"/>
      <c r="H33" s="91"/>
      <c r="I33" s="79" t="str">
        <f t="shared" ca="1" si="2"/>
        <v/>
      </c>
      <c r="J33" s="79" t="str">
        <f t="shared" ca="1" si="3"/>
        <v/>
      </c>
      <c r="K33" s="79" t="str">
        <f ca="1">IF(I33="","",IF(AND(I33&lt;&gt;"",J33="",I33&gt;=Personalstamm!$D$20),Personalstamm!$E$20,IF(AND(I33&lt;&gt;"",J33="",I33&gt;=Personalstamm!$D$19),Personalstamm!$E$19,IF(AND(I33&lt;&gt;"",J33&lt;Personalstamm!$E$20,I33&gt;=Personalstamm!$D$20),Personalstamm!$E$20-J33,IF(AND(I33&lt;&gt;"",J33&lt;Personalstamm!E$19,I33&gt;=Personalstamm!$D$19),Personalstamm!$E$19-J33,0)))))</f>
        <v/>
      </c>
      <c r="L33" s="79" t="str">
        <f t="shared" ca="1" si="4"/>
        <v/>
      </c>
      <c r="M33" s="93" t="str">
        <f t="shared" si="5"/>
        <v/>
      </c>
      <c r="N33" s="79" t="str">
        <f>IF(OR(M33="",M33="Bitte auswählen"),"",IF(M33="Feiertag",T33*U33,IF(M33="Gleittag",0,VLOOKUP(B33,Personalstamm!$D$8:$F$14,3,FALSE))))</f>
        <v/>
      </c>
      <c r="O33" s="79">
        <f>VLOOKUP(B33,Personalstamm!$D$8:$E$14,2,FALSE)</f>
        <v>8</v>
      </c>
      <c r="P33" s="79" t="str">
        <f t="shared" ca="1" si="6"/>
        <v/>
      </c>
      <c r="Q33" s="65">
        <f t="shared" ca="1" si="9"/>
        <v>0</v>
      </c>
      <c r="R33" s="49"/>
      <c r="S33" s="69" t="str">
        <f>IF(COUNTIF(Allgemein!$H$8:$H$45,A33)&gt;0,"Feiertag","")</f>
        <v/>
      </c>
      <c r="T33" s="97" t="str">
        <f>IFERROR(VLOOKUP(A33,Allgemein!$H$8:$I$45,2,FALSE),"")</f>
        <v/>
      </c>
      <c r="U33" s="97">
        <f>VLOOKUP(B33,Personalstamm!$D$8:$F$14,3,FALSE)</f>
        <v>8</v>
      </c>
      <c r="V33" s="97" t="str">
        <f t="shared" si="7"/>
        <v/>
      </c>
      <c r="W33" s="69" t="str">
        <f t="shared" ca="1" si="8"/>
        <v/>
      </c>
      <c r="X33" s="49"/>
      <c r="Y33" s="49"/>
      <c r="Z33" s="49"/>
      <c r="AA33" s="49"/>
    </row>
    <row r="34" spans="1:27" s="21" customFormat="1" ht="15" customHeight="1" x14ac:dyDescent="0.3">
      <c r="A34" s="39">
        <v>46137</v>
      </c>
      <c r="B34" s="89" t="str">
        <f t="shared" si="0"/>
        <v>Samstag</v>
      </c>
      <c r="C34" s="90" t="str">
        <f t="shared" si="1"/>
        <v>Wochenende</v>
      </c>
      <c r="D34" s="90"/>
      <c r="E34" s="91"/>
      <c r="F34" s="91"/>
      <c r="G34" s="91"/>
      <c r="H34" s="91"/>
      <c r="I34" s="79" t="str">
        <f t="shared" ca="1" si="2"/>
        <v/>
      </c>
      <c r="J34" s="79" t="str">
        <f t="shared" ca="1" si="3"/>
        <v/>
      </c>
      <c r="K34" s="79" t="str">
        <f ca="1">IF(I34="","",IF(AND(I34&lt;&gt;"",J34="",I34&gt;=Personalstamm!$D$20),Personalstamm!$E$20,IF(AND(I34&lt;&gt;"",J34="",I34&gt;=Personalstamm!$D$19),Personalstamm!$E$19,IF(AND(I34&lt;&gt;"",J34&lt;Personalstamm!$E$20,I34&gt;=Personalstamm!$D$20),Personalstamm!$E$20-J34,IF(AND(I34&lt;&gt;"",J34&lt;Personalstamm!E$19,I34&gt;=Personalstamm!$D$19),Personalstamm!$E$19-J34,0)))))</f>
        <v/>
      </c>
      <c r="L34" s="79" t="str">
        <f t="shared" ca="1" si="4"/>
        <v/>
      </c>
      <c r="M34" s="93" t="str">
        <f t="shared" si="5"/>
        <v/>
      </c>
      <c r="N34" s="79" t="str">
        <f>IF(OR(M34="",M34="Bitte auswählen"),"",IF(M34="Feiertag",T34*U34,IF(M34="Gleittag",0,VLOOKUP(B34,Personalstamm!$D$8:$F$14,3,FALSE))))</f>
        <v/>
      </c>
      <c r="O34" s="79">
        <f>VLOOKUP(B34,Personalstamm!$D$8:$E$14,2,FALSE)</f>
        <v>0</v>
      </c>
      <c r="P34" s="79" t="str">
        <f t="shared" ca="1" si="6"/>
        <v/>
      </c>
      <c r="Q34" s="65">
        <f t="shared" ca="1" si="9"/>
        <v>0</v>
      </c>
      <c r="R34" s="49"/>
      <c r="S34" s="69" t="str">
        <f>IF(COUNTIF(Allgemein!$H$8:$H$45,A34)&gt;0,"Feiertag","")</f>
        <v/>
      </c>
      <c r="T34" s="97" t="str">
        <f>IFERROR(VLOOKUP(A34,Allgemein!$H$8:$I$45,2,FALSE),"")</f>
        <v/>
      </c>
      <c r="U34" s="97">
        <f>VLOOKUP(B34,Personalstamm!$D$8:$F$14,3,FALSE)</f>
        <v>0</v>
      </c>
      <c r="V34" s="97" t="str">
        <f t="shared" si="7"/>
        <v/>
      </c>
      <c r="W34" s="69" t="str">
        <f t="shared" ca="1" si="8"/>
        <v/>
      </c>
      <c r="X34" s="49"/>
      <c r="Y34" s="49"/>
      <c r="Z34" s="49"/>
      <c r="AA34" s="49"/>
    </row>
    <row r="35" spans="1:27" s="21" customFormat="1" ht="15" customHeight="1" x14ac:dyDescent="0.3">
      <c r="A35" s="39">
        <v>46138</v>
      </c>
      <c r="B35" s="89" t="str">
        <f t="shared" si="0"/>
        <v>Sonntag</v>
      </c>
      <c r="C35" s="90" t="str">
        <f t="shared" si="1"/>
        <v>Wochenende</v>
      </c>
      <c r="D35" s="90"/>
      <c r="E35" s="91"/>
      <c r="F35" s="91"/>
      <c r="G35" s="91"/>
      <c r="H35" s="91"/>
      <c r="I35" s="79" t="str">
        <f t="shared" ca="1" si="2"/>
        <v/>
      </c>
      <c r="J35" s="79" t="str">
        <f t="shared" ca="1" si="3"/>
        <v/>
      </c>
      <c r="K35" s="79" t="str">
        <f ca="1">IF(I35="","",IF(AND(I35&lt;&gt;"",J35="",I35&gt;=Personalstamm!$D$20),Personalstamm!$E$20,IF(AND(I35&lt;&gt;"",J35="",I35&gt;=Personalstamm!$D$19),Personalstamm!$E$19,IF(AND(I35&lt;&gt;"",J35&lt;Personalstamm!$E$20,I35&gt;=Personalstamm!$D$20),Personalstamm!$E$20-J35,IF(AND(I35&lt;&gt;"",J35&lt;Personalstamm!E$19,I35&gt;=Personalstamm!$D$19),Personalstamm!$E$19-J35,0)))))</f>
        <v/>
      </c>
      <c r="L35" s="79" t="str">
        <f t="shared" ca="1" si="4"/>
        <v/>
      </c>
      <c r="M35" s="93" t="str">
        <f t="shared" si="5"/>
        <v/>
      </c>
      <c r="N35" s="79" t="str">
        <f>IF(OR(M35="",M35="Bitte auswählen"),"",IF(M35="Feiertag",T35*U35,IF(M35="Gleittag",0,VLOOKUP(B35,Personalstamm!$D$8:$F$14,3,FALSE))))</f>
        <v/>
      </c>
      <c r="O35" s="79">
        <f>VLOOKUP(B35,Personalstamm!$D$8:$E$14,2,FALSE)</f>
        <v>0</v>
      </c>
      <c r="P35" s="79" t="str">
        <f t="shared" ca="1" si="6"/>
        <v/>
      </c>
      <c r="Q35" s="65">
        <f t="shared" ca="1" si="9"/>
        <v>0</v>
      </c>
      <c r="R35" s="49"/>
      <c r="S35" s="69" t="str">
        <f>IF(COUNTIF(Allgemein!$H$8:$H$45,A35)&gt;0,"Feiertag","")</f>
        <v/>
      </c>
      <c r="T35" s="97" t="str">
        <f>IFERROR(VLOOKUP(A35,Allgemein!$H$8:$I$45,2,FALSE),"")</f>
        <v/>
      </c>
      <c r="U35" s="97">
        <f>VLOOKUP(B35,Personalstamm!$D$8:$F$14,3,FALSE)</f>
        <v>0</v>
      </c>
      <c r="V35" s="97" t="str">
        <f t="shared" si="7"/>
        <v/>
      </c>
      <c r="W35" s="69" t="str">
        <f t="shared" ca="1" si="8"/>
        <v/>
      </c>
      <c r="X35" s="49"/>
      <c r="Y35" s="49"/>
      <c r="Z35" s="49"/>
      <c r="AA35" s="49"/>
    </row>
    <row r="36" spans="1:27" s="21" customFormat="1" ht="15" customHeight="1" x14ac:dyDescent="0.3">
      <c r="A36" s="39">
        <v>46139</v>
      </c>
      <c r="B36" s="89" t="str">
        <f t="shared" si="0"/>
        <v>Montag</v>
      </c>
      <c r="C36" s="90" t="str">
        <f t="shared" si="1"/>
        <v>Bitte auswählen</v>
      </c>
      <c r="D36" s="90"/>
      <c r="E36" s="91"/>
      <c r="F36" s="91"/>
      <c r="G36" s="91"/>
      <c r="H36" s="91"/>
      <c r="I36" s="79" t="str">
        <f t="shared" ca="1" si="2"/>
        <v/>
      </c>
      <c r="J36" s="79" t="str">
        <f t="shared" ca="1" si="3"/>
        <v/>
      </c>
      <c r="K36" s="79" t="str">
        <f ca="1">IF(I36="","",IF(AND(I36&lt;&gt;"",J36="",I36&gt;=Personalstamm!$D$20),Personalstamm!$E$20,IF(AND(I36&lt;&gt;"",J36="",I36&gt;=Personalstamm!$D$19),Personalstamm!$E$19,IF(AND(I36&lt;&gt;"",J36&lt;Personalstamm!$E$20,I36&gt;=Personalstamm!$D$20),Personalstamm!$E$20-J36,IF(AND(I36&lt;&gt;"",J36&lt;Personalstamm!E$19,I36&gt;=Personalstamm!$D$19),Personalstamm!$E$19-J36,0)))))</f>
        <v/>
      </c>
      <c r="L36" s="79" t="str">
        <f t="shared" ca="1" si="4"/>
        <v/>
      </c>
      <c r="M36" s="93" t="str">
        <f t="shared" si="5"/>
        <v/>
      </c>
      <c r="N36" s="79" t="str">
        <f>IF(OR(M36="",M36="Bitte auswählen"),"",IF(M36="Feiertag",T36*U36,IF(M36="Gleittag",0,VLOOKUP(B36,Personalstamm!$D$8:$F$14,3,FALSE))))</f>
        <v/>
      </c>
      <c r="O36" s="79">
        <f>VLOOKUP(B36,Personalstamm!$D$8:$E$14,2,FALSE)</f>
        <v>8</v>
      </c>
      <c r="P36" s="79" t="str">
        <f t="shared" ca="1" si="6"/>
        <v/>
      </c>
      <c r="Q36" s="65">
        <f t="shared" ca="1" si="9"/>
        <v>0</v>
      </c>
      <c r="R36" s="49"/>
      <c r="S36" s="69" t="str">
        <f>IF(COUNTIF(Allgemein!$H$8:$H$45,A36)&gt;0,"Feiertag","")</f>
        <v/>
      </c>
      <c r="T36" s="97" t="str">
        <f>IFERROR(VLOOKUP(A36,Allgemein!$H$8:$I$45,2,FALSE),"")</f>
        <v/>
      </c>
      <c r="U36" s="97">
        <f>VLOOKUP(B36,Personalstamm!$D$8:$F$14,3,FALSE)</f>
        <v>8</v>
      </c>
      <c r="V36" s="97" t="str">
        <f t="shared" si="7"/>
        <v/>
      </c>
      <c r="W36" s="69" t="str">
        <f t="shared" ca="1" si="8"/>
        <v/>
      </c>
      <c r="X36" s="49"/>
      <c r="Y36" s="49"/>
      <c r="Z36" s="49"/>
      <c r="AA36" s="49"/>
    </row>
    <row r="37" spans="1:27" s="21" customFormat="1" ht="15" customHeight="1" x14ac:dyDescent="0.3">
      <c r="A37" s="39">
        <v>46140</v>
      </c>
      <c r="B37" s="89" t="str">
        <f t="shared" si="0"/>
        <v>Dienstag</v>
      </c>
      <c r="C37" s="90" t="str">
        <f t="shared" si="1"/>
        <v>Bitte auswählen</v>
      </c>
      <c r="D37" s="90"/>
      <c r="E37" s="91"/>
      <c r="F37" s="91"/>
      <c r="G37" s="91"/>
      <c r="H37" s="91"/>
      <c r="I37" s="79" t="str">
        <f t="shared" ca="1" si="2"/>
        <v/>
      </c>
      <c r="J37" s="79" t="str">
        <f t="shared" ca="1" si="3"/>
        <v/>
      </c>
      <c r="K37" s="79" t="str">
        <f ca="1">IF(I37="","",IF(AND(I37&lt;&gt;"",J37="",I37&gt;=Personalstamm!$D$20),Personalstamm!$E$20,IF(AND(I37&lt;&gt;"",J37="",I37&gt;=Personalstamm!$D$19),Personalstamm!$E$19,IF(AND(I37&lt;&gt;"",J37&lt;Personalstamm!$E$20,I37&gt;=Personalstamm!$D$20),Personalstamm!$E$20-J37,IF(AND(I37&lt;&gt;"",J37&lt;Personalstamm!E$19,I37&gt;=Personalstamm!$D$19),Personalstamm!$E$19-J37,0)))))</f>
        <v/>
      </c>
      <c r="L37" s="79" t="str">
        <f t="shared" ca="1" si="4"/>
        <v/>
      </c>
      <c r="M37" s="93" t="str">
        <f t="shared" si="5"/>
        <v/>
      </c>
      <c r="N37" s="79" t="str">
        <f>IF(OR(M37="",M37="Bitte auswählen"),"",IF(M37="Feiertag",T37*U37,IF(M37="Gleittag",0,VLOOKUP(B37,Personalstamm!$D$8:$F$14,3,FALSE))))</f>
        <v/>
      </c>
      <c r="O37" s="79">
        <f>VLOOKUP(B37,Personalstamm!$D$8:$E$14,2,FALSE)</f>
        <v>8</v>
      </c>
      <c r="P37" s="79" t="str">
        <f t="shared" ca="1" si="6"/>
        <v/>
      </c>
      <c r="Q37" s="65">
        <f t="shared" ca="1" si="9"/>
        <v>0</v>
      </c>
      <c r="R37" s="49"/>
      <c r="S37" s="69" t="str">
        <f>IF(COUNTIF(Allgemein!$H$8:$H$45,A37)&gt;0,"Feiertag","")</f>
        <v/>
      </c>
      <c r="T37" s="97" t="str">
        <f>IFERROR(VLOOKUP(A37,Allgemein!$H$8:$I$45,2,FALSE),"")</f>
        <v/>
      </c>
      <c r="U37" s="97">
        <f>VLOOKUP(B37,Personalstamm!$D$8:$F$14,3,FALSE)</f>
        <v>8</v>
      </c>
      <c r="V37" s="97" t="str">
        <f t="shared" si="7"/>
        <v/>
      </c>
      <c r="W37" s="69" t="str">
        <f t="shared" ca="1" si="8"/>
        <v/>
      </c>
      <c r="X37" s="49"/>
      <c r="Y37" s="49"/>
      <c r="Z37" s="49"/>
      <c r="AA37" s="49"/>
    </row>
    <row r="38" spans="1:27" s="21" customFormat="1" ht="15" customHeight="1" x14ac:dyDescent="0.3">
      <c r="A38" s="39">
        <v>46141</v>
      </c>
      <c r="B38" s="89" t="str">
        <f t="shared" si="0"/>
        <v>Mittwoch</v>
      </c>
      <c r="C38" s="90" t="str">
        <f t="shared" si="1"/>
        <v>Bitte auswählen</v>
      </c>
      <c r="D38" s="90"/>
      <c r="E38" s="91"/>
      <c r="F38" s="91"/>
      <c r="G38" s="91"/>
      <c r="H38" s="91"/>
      <c r="I38" s="79" t="str">
        <f t="shared" ca="1" si="2"/>
        <v/>
      </c>
      <c r="J38" s="79" t="str">
        <f t="shared" ca="1" si="3"/>
        <v/>
      </c>
      <c r="K38" s="79" t="str">
        <f ca="1">IF(I38="","",IF(AND(I38&lt;&gt;"",J38="",I38&gt;=Personalstamm!$D$20),Personalstamm!$E$20,IF(AND(I38&lt;&gt;"",J38="",I38&gt;=Personalstamm!$D$19),Personalstamm!$E$19,IF(AND(I38&lt;&gt;"",J38&lt;Personalstamm!$E$20,I38&gt;=Personalstamm!$D$20),Personalstamm!$E$20-J38,IF(AND(I38&lt;&gt;"",J38&lt;Personalstamm!E$19,I38&gt;=Personalstamm!$D$19),Personalstamm!$E$19-J38,0)))))</f>
        <v/>
      </c>
      <c r="L38" s="79" t="str">
        <f t="shared" ca="1" si="4"/>
        <v/>
      </c>
      <c r="M38" s="93" t="str">
        <f t="shared" si="5"/>
        <v/>
      </c>
      <c r="N38" s="79" t="str">
        <f>IF(OR(M38="",M38="Bitte auswählen"),"",IF(M38="Feiertag",T38*U38,IF(M38="Gleittag",0,VLOOKUP(B38,Personalstamm!$D$8:$F$14,3,FALSE))))</f>
        <v/>
      </c>
      <c r="O38" s="79">
        <f>VLOOKUP(B38,Personalstamm!$D$8:$E$14,2,FALSE)</f>
        <v>8</v>
      </c>
      <c r="P38" s="79" t="str">
        <f t="shared" ca="1" si="6"/>
        <v/>
      </c>
      <c r="Q38" s="65">
        <f t="shared" ca="1" si="9"/>
        <v>0</v>
      </c>
      <c r="R38" s="49"/>
      <c r="S38" s="69" t="str">
        <f>IF(COUNTIF(Allgemein!$H$8:$H$45,A38)&gt;0,"Feiertag","")</f>
        <v/>
      </c>
      <c r="T38" s="97" t="str">
        <f>IFERROR(VLOOKUP(A38,Allgemein!$H$8:$I$45,2,FALSE),"")</f>
        <v/>
      </c>
      <c r="U38" s="97">
        <f>VLOOKUP(B38,Personalstamm!$D$8:$F$14,3,FALSE)</f>
        <v>8</v>
      </c>
      <c r="V38" s="97" t="str">
        <f t="shared" si="7"/>
        <v/>
      </c>
      <c r="W38" s="69" t="str">
        <f t="shared" ca="1" si="8"/>
        <v/>
      </c>
      <c r="X38" s="49"/>
      <c r="Y38" s="49"/>
      <c r="Z38" s="49"/>
      <c r="AA38" s="49"/>
    </row>
    <row r="39" spans="1:27" s="21" customFormat="1" ht="15" customHeight="1" thickBot="1" x14ac:dyDescent="0.35">
      <c r="A39" s="39">
        <v>46142</v>
      </c>
      <c r="B39" s="89" t="str">
        <f t="shared" si="0"/>
        <v>Donnerstag</v>
      </c>
      <c r="C39" s="90" t="str">
        <f t="shared" si="1"/>
        <v>Bitte auswählen</v>
      </c>
      <c r="D39" s="90"/>
      <c r="E39" s="92"/>
      <c r="F39" s="92"/>
      <c r="G39" s="92"/>
      <c r="H39" s="92"/>
      <c r="I39" s="79" t="str">
        <f t="shared" ca="1" si="2"/>
        <v/>
      </c>
      <c r="J39" s="79" t="str">
        <f t="shared" ca="1" si="3"/>
        <v/>
      </c>
      <c r="K39" s="79" t="str">
        <f ca="1">IF(I39="","",IF(AND(I39&lt;&gt;"",J39="",I39&gt;=Personalstamm!$D$20),Personalstamm!$E$20,IF(AND(I39&lt;&gt;"",J39="",I39&gt;=Personalstamm!$D$19),Personalstamm!$E$19,IF(AND(I39&lt;&gt;"",J39&lt;Personalstamm!$E$20,I39&gt;=Personalstamm!$D$20),Personalstamm!$E$20-J39,IF(AND(I39&lt;&gt;"",J39&lt;Personalstamm!E$19,I39&gt;=Personalstamm!$D$19),Personalstamm!$E$19-J39,0)))))</f>
        <v/>
      </c>
      <c r="L39" s="79" t="str">
        <f t="shared" ca="1" si="4"/>
        <v/>
      </c>
      <c r="M39" s="93" t="str">
        <f t="shared" si="5"/>
        <v/>
      </c>
      <c r="N39" s="79" t="str">
        <f>IF(OR(M39="",M39="Bitte auswählen"),"",IF(M39="Feiertag",T39*U39,IF(M39="Gleittag",0,VLOOKUP(B39,Personalstamm!$D$8:$F$14,3,FALSE))))</f>
        <v/>
      </c>
      <c r="O39" s="79">
        <f>VLOOKUP(B39,Personalstamm!$D$8:$E$14,2,FALSE)</f>
        <v>8</v>
      </c>
      <c r="P39" s="79" t="str">
        <f t="shared" ca="1" si="6"/>
        <v/>
      </c>
      <c r="Q39" s="65">
        <f t="shared" ca="1" si="9"/>
        <v>0</v>
      </c>
      <c r="R39" s="49"/>
      <c r="S39" s="69" t="str">
        <f>IF(COUNTIF(Allgemein!$H$8:$H$45,A39)&gt;0,"Feiertag","")</f>
        <v>Feiertag</v>
      </c>
      <c r="T39" s="97">
        <f>IFERROR(VLOOKUP(A39,Allgemein!$H$8:$I$45,2,FALSE),"")</f>
        <v>0</v>
      </c>
      <c r="U39" s="97">
        <f>VLOOKUP(B39,Personalstamm!$D$8:$F$14,3,FALSE)</f>
        <v>8</v>
      </c>
      <c r="V39" s="97" t="str">
        <f t="shared" si="7"/>
        <v/>
      </c>
      <c r="W39" s="69" t="str">
        <f t="shared" ca="1" si="8"/>
        <v/>
      </c>
      <c r="X39" s="49"/>
      <c r="Y39" s="49"/>
      <c r="Z39" s="49"/>
      <c r="AA39" s="49"/>
    </row>
    <row r="40" spans="1:27" s="21" customFormat="1" ht="15" customHeight="1" thickBot="1" x14ac:dyDescent="0.35">
      <c r="A40" s="43" t="s">
        <v>57</v>
      </c>
      <c r="B40" s="41"/>
      <c r="C40" s="41"/>
      <c r="D40" s="41"/>
      <c r="E40" s="30"/>
      <c r="F40" s="30"/>
      <c r="G40" s="30"/>
      <c r="H40" s="30"/>
      <c r="I40" s="61">
        <f ca="1">SUM(I10:I39)</f>
        <v>0</v>
      </c>
      <c r="J40" s="61">
        <f ca="1">SUM(J10:J39)</f>
        <v>0</v>
      </c>
      <c r="K40" s="61">
        <f ca="1">SUM(K10:K39)</f>
        <v>0</v>
      </c>
      <c r="L40" s="61">
        <f ca="1">SUM(L10:L39)</f>
        <v>0</v>
      </c>
      <c r="M40" s="44"/>
      <c r="N40" s="61">
        <f>SUM(N10:N39)</f>
        <v>8</v>
      </c>
      <c r="O40" s="61">
        <f>SUM(O10:O39)</f>
        <v>176</v>
      </c>
      <c r="P40" s="61">
        <f ca="1">SUM(P10:P39)</f>
        <v>0</v>
      </c>
      <c r="Q40" s="33"/>
      <c r="R40" s="49"/>
      <c r="S40" s="49"/>
      <c r="T40" s="50"/>
      <c r="U40" s="49"/>
      <c r="V40" s="49"/>
      <c r="W40" s="49"/>
      <c r="X40" s="49"/>
      <c r="Y40" s="49"/>
      <c r="Z40" s="49"/>
      <c r="AA40" s="49"/>
    </row>
    <row r="41" spans="1:27" s="21" customFormat="1" ht="15" customHeight="1" thickBo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49"/>
      <c r="S41" s="49"/>
      <c r="T41" s="50"/>
      <c r="U41" s="49"/>
      <c r="V41" s="49"/>
      <c r="W41" s="49"/>
      <c r="X41" s="49"/>
      <c r="Y41" s="49"/>
      <c r="Z41" s="49"/>
      <c r="AA41" s="49"/>
    </row>
    <row r="42" spans="1:27" s="21" customFormat="1" ht="15" customHeight="1" thickBot="1" x14ac:dyDescent="0.35">
      <c r="A42" s="28" t="s">
        <v>40</v>
      </c>
      <c r="B42" s="31" t="s">
        <v>164</v>
      </c>
      <c r="C42"/>
      <c r="D42" s="29" t="s">
        <v>59</v>
      </c>
      <c r="E42" s="30" t="s">
        <v>164</v>
      </c>
      <c r="F42" s="31" t="s">
        <v>165</v>
      </c>
      <c r="G42"/>
      <c r="H42" s="94" t="s">
        <v>167</v>
      </c>
      <c r="I42" s="94" t="s">
        <v>174</v>
      </c>
      <c r="J42"/>
      <c r="L42"/>
      <c r="M42"/>
      <c r="N42"/>
      <c r="O42"/>
      <c r="P42"/>
      <c r="Q42"/>
      <c r="R42" s="51"/>
      <c r="S42" s="49"/>
      <c r="T42" s="50"/>
      <c r="U42" s="49"/>
      <c r="V42" s="49"/>
      <c r="W42" s="49"/>
      <c r="X42" s="49"/>
      <c r="Y42" s="49"/>
      <c r="Z42" s="49"/>
      <c r="AA42" s="49"/>
    </row>
    <row r="43" spans="1:27" s="21" customFormat="1" ht="15" customHeight="1" x14ac:dyDescent="0.3">
      <c r="A43" s="45" t="s">
        <v>111</v>
      </c>
      <c r="B43" s="79">
        <f>COUNTIF($C$10:$C$39,"*")</f>
        <v>30</v>
      </c>
      <c r="C43"/>
      <c r="D43" s="46" t="s">
        <v>27</v>
      </c>
      <c r="E43" s="79">
        <f>COUNTIF($M$10:$M$39,Allgemein!$I$50)</f>
        <v>0</v>
      </c>
      <c r="F43" s="79">
        <f>SUMIF($M$10:$M$39,Allgemein!$I$50,$N$10:$N$39)</f>
        <v>0</v>
      </c>
      <c r="G43"/>
      <c r="H43" s="95">
        <f ca="1">COUNTIFS($A$10:$A$39,"&lt;"&amp;TODAY(),$M$10:$M$39,"Urlaub")</f>
        <v>0</v>
      </c>
      <c r="I43" s="96">
        <f ca="1">COUNTIFS($A$10:$A$39,"&gt;="&amp;TODAY(),$M$10:$M$39,"Urlaub")</f>
        <v>0</v>
      </c>
      <c r="J43"/>
      <c r="L43"/>
      <c r="M43"/>
      <c r="N43"/>
      <c r="O43"/>
      <c r="P43"/>
      <c r="Q43"/>
      <c r="R43" s="49"/>
      <c r="S43" s="49"/>
      <c r="T43" s="50"/>
      <c r="U43" s="49"/>
      <c r="V43" s="49"/>
      <c r="W43" s="49"/>
      <c r="X43" s="49"/>
      <c r="Y43" s="49"/>
      <c r="Z43" s="49"/>
      <c r="AA43" s="49"/>
    </row>
    <row r="44" spans="1:27" s="21" customFormat="1" ht="15" customHeight="1" x14ac:dyDescent="0.3">
      <c r="A44" s="23" t="s">
        <v>65</v>
      </c>
      <c r="B44" s="65">
        <f>COUNTIF($C$10:$C$39,Allgemein!$G$50)</f>
        <v>0</v>
      </c>
      <c r="C44"/>
      <c r="D44" s="19" t="s">
        <v>62</v>
      </c>
      <c r="E44" s="65">
        <f>COUNTIF($M$10:$M$39,Allgemein!$I$51)</f>
        <v>0</v>
      </c>
      <c r="F44" s="65">
        <f>SUMIF($M$10:$M$39,Allgemein!$I$51,$N$10:$N$39)</f>
        <v>0</v>
      </c>
      <c r="G44"/>
      <c r="H44"/>
      <c r="I44"/>
      <c r="J44"/>
      <c r="L44"/>
      <c r="M44"/>
      <c r="N44"/>
      <c r="O44"/>
      <c r="P44"/>
      <c r="Q44"/>
      <c r="R44" s="49"/>
      <c r="S44" s="49"/>
      <c r="T44" s="50"/>
      <c r="U44" s="49"/>
      <c r="V44" s="49"/>
      <c r="W44" s="49"/>
      <c r="X44" s="49"/>
      <c r="Y44" s="49"/>
      <c r="Z44" s="49"/>
      <c r="AA44" s="49"/>
    </row>
    <row r="45" spans="1:27" s="21" customFormat="1" ht="15" customHeight="1" x14ac:dyDescent="0.3">
      <c r="A45" s="23" t="s">
        <v>58</v>
      </c>
      <c r="B45" s="65">
        <f>COUNTIF($C$10:$C$39,Allgemein!$G$51)</f>
        <v>2</v>
      </c>
      <c r="C45"/>
      <c r="D45" s="19" t="s">
        <v>28</v>
      </c>
      <c r="E45" s="65">
        <f>COUNTIF($M$10:$M$39,Allgemein!$I$52)</f>
        <v>0</v>
      </c>
      <c r="F45" s="65">
        <f>SUMIF($M$10:$M$39,Allgemein!$I$52,$N$10:$N$39)</f>
        <v>0</v>
      </c>
      <c r="G45"/>
      <c r="H45"/>
      <c r="I45"/>
      <c r="J45"/>
      <c r="L45"/>
      <c r="M45"/>
      <c r="N45"/>
      <c r="O45"/>
      <c r="P45"/>
      <c r="Q45"/>
      <c r="R45" s="49"/>
      <c r="S45" s="49"/>
      <c r="T45" s="49"/>
      <c r="U45" s="49"/>
      <c r="V45" s="49"/>
      <c r="W45" s="49"/>
      <c r="X45" s="49"/>
      <c r="Y45" s="49"/>
      <c r="Z45" s="49"/>
      <c r="AA45" s="49"/>
    </row>
    <row r="46" spans="1:27" s="21" customFormat="1" ht="15" customHeight="1" x14ac:dyDescent="0.3">
      <c r="A46" s="23" t="s">
        <v>60</v>
      </c>
      <c r="B46" s="65">
        <f>COUNTIF($C$10:$C$39,Allgemein!$G$52)</f>
        <v>7</v>
      </c>
      <c r="C46"/>
      <c r="D46" s="19" t="s">
        <v>29</v>
      </c>
      <c r="E46" s="65">
        <f>COUNTIF($M$10:$M$39,Allgemein!$I$53)</f>
        <v>0</v>
      </c>
      <c r="F46" s="65">
        <f>SUMIF($M$10:$M$39,Allgemein!$I$53,$N$10:$N$39)</f>
        <v>0</v>
      </c>
      <c r="G46"/>
      <c r="H46"/>
      <c r="I46"/>
      <c r="J46"/>
      <c r="L46"/>
      <c r="M46"/>
      <c r="N46"/>
      <c r="O46"/>
      <c r="P46"/>
      <c r="Q46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1:27" s="20" customFormat="1" ht="15" customHeight="1" x14ac:dyDescent="0.3">
      <c r="A47" s="23" t="s">
        <v>163</v>
      </c>
      <c r="B47" s="65">
        <f>COUNTIF($C$10:$C$39,Allgemein!$G$49)</f>
        <v>21</v>
      </c>
      <c r="C47"/>
      <c r="D47" s="19" t="s">
        <v>30</v>
      </c>
      <c r="E47" s="65">
        <f>COUNTIF($M$10:$M$39,Allgemein!$I$54)</f>
        <v>0</v>
      </c>
      <c r="F47" s="65">
        <f>SUMIF($M$10:$M$39,Allgemein!$I$54,$N$10:$N$39)</f>
        <v>0</v>
      </c>
      <c r="G47"/>
      <c r="H47"/>
      <c r="I47"/>
      <c r="J47"/>
      <c r="L47"/>
      <c r="M47"/>
      <c r="N47"/>
      <c r="O47"/>
      <c r="P47"/>
      <c r="Q47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spans="1:27" s="20" customFormat="1" ht="15" customHeight="1" x14ac:dyDescent="0.3">
      <c r="A48"/>
      <c r="B48"/>
      <c r="C48"/>
      <c r="D48" s="18" t="s">
        <v>168</v>
      </c>
      <c r="E48" s="65">
        <f>COUNTIF($M$10:$M$39,Allgemein!$I$55)</f>
        <v>0</v>
      </c>
      <c r="F48" s="65">
        <f>SUMIF($M$10:$M$39,Allgemein!$I$55,$N$10:$N$39)</f>
        <v>0</v>
      </c>
      <c r="G48"/>
      <c r="H48"/>
      <c r="I48"/>
      <c r="J48"/>
      <c r="L48"/>
      <c r="M48"/>
      <c r="N48"/>
      <c r="O48"/>
      <c r="P48"/>
      <c r="Q48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spans="1:27" s="20" customFormat="1" ht="15" customHeight="1" x14ac:dyDescent="0.3">
      <c r="A49"/>
      <c r="B49"/>
      <c r="C49"/>
      <c r="D49" s="19" t="s">
        <v>31</v>
      </c>
      <c r="E49" s="65">
        <f>COUNTIF($M$10:$M$39,Allgemein!$I$56)</f>
        <v>0</v>
      </c>
      <c r="F49" s="65">
        <f>SUMIF($M$10:$M$39,Allgemein!$I$56,$V$10:$V$39)</f>
        <v>0</v>
      </c>
      <c r="G49"/>
      <c r="H49"/>
      <c r="I49"/>
      <c r="J49"/>
      <c r="L49"/>
      <c r="M49"/>
      <c r="N49"/>
      <c r="O49"/>
      <c r="P49"/>
      <c r="Q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spans="1:27" s="20" customFormat="1" ht="15" customHeight="1" x14ac:dyDescent="0.3">
      <c r="A50"/>
      <c r="B50"/>
      <c r="C50"/>
      <c r="D50" s="19" t="s">
        <v>32</v>
      </c>
      <c r="E50" s="65">
        <f>COUNTIF($M$10:$M$39,Allgemein!$I$57)</f>
        <v>0</v>
      </c>
      <c r="F50" s="65">
        <f>SUMIF($M$10:$M$39,Allgemein!$I$57,$N$10:$N$39)</f>
        <v>0</v>
      </c>
      <c r="G50"/>
      <c r="H50"/>
      <c r="I50"/>
      <c r="J50"/>
      <c r="L50"/>
      <c r="M50"/>
      <c r="N50"/>
      <c r="O50"/>
      <c r="P50"/>
      <c r="Q50"/>
      <c r="R50" s="49"/>
      <c r="S50" s="49"/>
      <c r="T50" s="49"/>
      <c r="U50" s="49"/>
      <c r="V50" s="49"/>
      <c r="W50" s="49"/>
      <c r="X50" s="49"/>
      <c r="Y50" s="49"/>
      <c r="Z50" s="49"/>
      <c r="AA50" s="49"/>
    </row>
    <row r="51" spans="1:27" s="20" customFormat="1" ht="15" customHeight="1" x14ac:dyDescent="0.3">
      <c r="A51"/>
      <c r="B51"/>
      <c r="C51"/>
      <c r="D51" s="19" t="s">
        <v>33</v>
      </c>
      <c r="E51" s="65">
        <f>COUNTIF($M$10:$M$39,Allgemein!$I$58)</f>
        <v>2</v>
      </c>
      <c r="F51" s="65">
        <f>SUMIF($M$10:$M$39,Allgemein!$I$58,$N$10:$N$39)</f>
        <v>8</v>
      </c>
      <c r="G51"/>
      <c r="H51"/>
      <c r="I51"/>
      <c r="J51"/>
      <c r="L51"/>
      <c r="M51"/>
      <c r="N51"/>
      <c r="O51"/>
      <c r="P51"/>
      <c r="Q51"/>
      <c r="R51" s="49"/>
      <c r="S51" s="49"/>
      <c r="T51" s="49"/>
      <c r="U51" s="49"/>
      <c r="V51" s="49"/>
      <c r="W51" s="49"/>
      <c r="X51" s="49"/>
      <c r="Y51" s="49"/>
      <c r="Z51" s="49"/>
      <c r="AA51" s="49"/>
    </row>
    <row r="52" spans="1:27" s="20" customFormat="1" ht="15" customHeight="1" x14ac:dyDescent="0.3">
      <c r="A52"/>
      <c r="B52"/>
      <c r="C52"/>
      <c r="D52" s="19" t="s">
        <v>163</v>
      </c>
      <c r="E52" s="65">
        <f>COUNTIF($M$10:$M$39,Allgemein!$I$49)</f>
        <v>0</v>
      </c>
      <c r="F52" s="65">
        <f>SUMIF($M$10:$M$39,Allgemein!$I$49,$N$10:$N$39)</f>
        <v>0</v>
      </c>
      <c r="G52"/>
      <c r="H52"/>
      <c r="I52"/>
      <c r="J52"/>
      <c r="L52"/>
      <c r="M52"/>
      <c r="N52"/>
      <c r="O52"/>
      <c r="P52"/>
      <c r="Q52"/>
      <c r="R52" s="49"/>
      <c r="S52" s="49"/>
      <c r="T52" s="49"/>
      <c r="U52" s="49"/>
      <c r="V52" s="49"/>
      <c r="W52" s="49"/>
      <c r="X52" s="49"/>
      <c r="Y52" s="49"/>
      <c r="Z52" s="49"/>
      <c r="AA52" s="49"/>
    </row>
  </sheetData>
  <conditionalFormatting sqref="A43:B47 A10:Q39">
    <cfRule type="expression" dxfId="77" priority="20">
      <formula>MOD(ROW(),2)=0</formula>
    </cfRule>
  </conditionalFormatting>
  <conditionalFormatting sqref="D43:F52">
    <cfRule type="expression" dxfId="76" priority="7">
      <formula>MOD(ROW(),2)=0</formula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7" id="{194817E2-6D3F-4886-88F8-F6E6AD667D04}">
            <xm:f>F7&lt;=Personalstamm!$E$25</xm:f>
            <x14:dxf>
              <fill>
                <patternFill>
                  <bgColor rgb="FFFFC000"/>
                </patternFill>
              </fill>
            </x14:dxf>
          </x14:cfRule>
          <x14:cfRule type="expression" priority="298" id="{8E4BDF68-D47B-47A0-965D-F72A74779C47}">
            <xm:f>F7&lt;=Personalstamm!$E$24</xm:f>
            <x14:dxf>
              <fill>
                <patternFill>
                  <bgColor rgb="FF00B050"/>
                </patternFill>
              </fill>
            </x14:dxf>
          </x14:cfRule>
          <x14:cfRule type="expression" priority="299" id="{8F32C3C5-CA87-4E32-86E5-E76F8BDF176F}">
            <xm:f>F7&gt;=Personalstamm!$F$26</xm:f>
            <x14:dxf>
              <fill>
                <patternFill>
                  <bgColor rgb="FFFF0000"/>
                </patternFill>
              </fill>
            </x14:dxf>
          </x14:cfRule>
          <x14:cfRule type="expression" priority="300" id="{2D4ED532-A144-4446-981B-C2D55D725262}">
            <xm:f>F7&gt;=Personalstamm!$F$25</xm:f>
            <x14:dxf>
              <fill>
                <patternFill>
                  <bgColor rgb="FFFFC000"/>
                </patternFill>
              </fill>
            </x14:dxf>
          </x14:cfRule>
          <x14:cfRule type="expression" priority="301" id="{75313515-6A87-4915-B29D-94D18B58AF56}">
            <xm:f>F7&gt;=Personalstamm!$F$24</xm:f>
            <x14:dxf>
              <fill>
                <patternFill>
                  <bgColor rgb="FF00B050"/>
                </patternFill>
              </fill>
            </x14:dxf>
          </x14:cfRule>
          <xm:sqref>F7 Q39</xm:sqref>
        </x14:conditionalFormatting>
        <x14:conditionalFormatting xmlns:xm="http://schemas.microsoft.com/office/excel/2006/main">
          <x14:cfRule type="expression" priority="296" id="{08F1A74B-04F0-42FA-9BA9-1B4645002497}">
            <xm:f>F7&lt;=Personalstamm!$E$26</xm:f>
            <x14:dxf>
              <fill>
                <patternFill>
                  <bgColor rgb="FFFF0000"/>
                </patternFill>
              </fill>
            </x14:dxf>
          </x14:cfRule>
          <xm:sqref>Q39 F7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1010BAD0-18E2-4A9A-B200-A027C38B2AB5}">
          <x14:formula1>
            <xm:f>Allgemein!$G$49:$G$52</xm:f>
          </x14:formula1>
          <xm:sqref>C10:C39</xm:sqref>
        </x14:dataValidation>
        <x14:dataValidation type="list" allowBlank="1" showInputMessage="1" xr:uid="{48CD64C6-1088-4F56-8C41-87C21B3E6C4E}">
          <x14:formula1>
            <xm:f>Allgemein!$I$49:$I$57</xm:f>
          </x14:formula1>
          <xm:sqref>M10:M39</xm:sqref>
        </x14:dataValidation>
        <x14:dataValidation type="list" allowBlank="1" showInputMessage="1" xr:uid="{822471CB-7E69-472C-B320-1E642583C99F}">
          <x14:formula1>
            <xm:f>Allgemein!$H$49:$H$52</xm:f>
          </x14:formula1>
          <xm:sqref>D10:D39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Allgemein</vt:lpstr>
      <vt:lpstr>Personalstamm</vt:lpstr>
      <vt:lpstr>Zeitkonten</vt:lpstr>
      <vt:lpstr>Fehlzeiten</vt:lpstr>
      <vt:lpstr>Kalendarium</vt:lpstr>
      <vt:lpstr>Jan.</vt:lpstr>
      <vt:lpstr>Feb.</vt:lpstr>
      <vt:lpstr>Mrz.</vt:lpstr>
      <vt:lpstr>Apr.</vt:lpstr>
      <vt:lpstr>Mai</vt:lpstr>
      <vt:lpstr>Jun.</vt:lpstr>
      <vt:lpstr>Jul.</vt:lpstr>
      <vt:lpstr>Aug.</vt:lpstr>
      <vt:lpstr>Sep.</vt:lpstr>
      <vt:lpstr>Okt.</vt:lpstr>
      <vt:lpstr>Nov.</vt:lpstr>
      <vt:lpstr>Dez.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Denzel</dc:creator>
  <cp:lastModifiedBy>Lena Mann</cp:lastModifiedBy>
  <cp:lastPrinted>2021-01-31T19:31:35Z</cp:lastPrinted>
  <dcterms:created xsi:type="dcterms:W3CDTF">2020-10-24T09:57:36Z</dcterms:created>
  <dcterms:modified xsi:type="dcterms:W3CDTF">2024-11-15T08:40:46Z</dcterms:modified>
</cp:coreProperties>
</file>